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08"/>
  <workbookPr defaultThemeVersion="124226"/>
  <mc:AlternateContent xmlns:mc="http://schemas.openxmlformats.org/markup-compatibility/2006">
    <mc:Choice Requires="x15">
      <x15ac:absPath xmlns:x15ac="http://schemas.microsoft.com/office/spreadsheetml/2010/11/ac" url="/Users/lisawaananenjones/Downloads/"/>
    </mc:Choice>
  </mc:AlternateContent>
  <xr:revisionPtr revIDLastSave="0" documentId="13_ncr:1_{5F09F35A-B46B-2747-BF33-F7E6BD55F121}" xr6:coauthVersionLast="45" xr6:coauthVersionMax="45" xr10:uidLastSave="{00000000-0000-0000-0000-000000000000}"/>
  <bookViews>
    <workbookView xWindow="0" yWindow="460" windowWidth="22060" windowHeight="13420" tabRatio="907" xr2:uid="{00000000-000D-0000-FFFF-FFFF00000000}"/>
  </bookViews>
  <sheets>
    <sheet name="Tuition" sheetId="9" r:id="rId1"/>
    <sheet name="Professional" sheetId="13" r:id="rId2"/>
    <sheet name="Fee_Detail" sheetId="24" r:id="rId3"/>
    <sheet name="Fees0713" sheetId="25" r:id="rId4"/>
    <sheet name="Sheet1" sheetId="26" r:id="rId5"/>
  </sheets>
  <definedNames>
    <definedName name="_xlnm.Print_Area" localSheetId="1">Professional!$A$1:$X$58</definedName>
    <definedName name="_xlnm.Print_Area" localSheetId="0">Tuition!$A$1:$J$66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26" l="1"/>
  <c r="C3" i="26"/>
  <c r="E3" i="26"/>
  <c r="D3" i="26"/>
  <c r="B3" i="26"/>
  <c r="F4" i="26"/>
  <c r="E4" i="26"/>
  <c r="C4" i="26"/>
  <c r="D4" i="26"/>
  <c r="B4" i="26"/>
  <c r="F6" i="26"/>
  <c r="E6" i="26"/>
  <c r="C6" i="26"/>
  <c r="C5" i="26"/>
  <c r="B5" i="26"/>
  <c r="F5" i="26"/>
  <c r="E5" i="26"/>
  <c r="D5" i="26"/>
  <c r="S109" i="24"/>
  <c r="T109" i="24"/>
  <c r="R109" i="24"/>
  <c r="I109" i="24"/>
  <c r="J109" i="24"/>
  <c r="S106" i="24"/>
  <c r="T106" i="24"/>
  <c r="R106" i="24"/>
  <c r="I106" i="24"/>
  <c r="J106" i="24"/>
  <c r="S105" i="24"/>
  <c r="T105" i="24"/>
  <c r="R105" i="24"/>
  <c r="I105" i="24"/>
  <c r="J105" i="24"/>
  <c r="S104" i="24"/>
  <c r="T104" i="24"/>
  <c r="R104" i="24"/>
  <c r="I104" i="24"/>
  <c r="J104" i="24"/>
  <c r="S103" i="24"/>
  <c r="T103" i="24"/>
  <c r="R103" i="24"/>
  <c r="I103" i="24"/>
  <c r="J103" i="24"/>
  <c r="D103" i="24"/>
  <c r="D104" i="24"/>
  <c r="D105" i="24"/>
  <c r="D106" i="24"/>
  <c r="S102" i="24"/>
  <c r="T102" i="24"/>
  <c r="R102" i="24"/>
  <c r="I102" i="24"/>
  <c r="J102" i="24"/>
  <c r="S100" i="24"/>
  <c r="T100" i="24"/>
  <c r="R100" i="24"/>
  <c r="I100" i="24"/>
  <c r="J100" i="24"/>
  <c r="S99" i="24"/>
  <c r="T99" i="24"/>
  <c r="R99" i="24"/>
  <c r="I99" i="24"/>
  <c r="J99" i="24"/>
  <c r="S98" i="24"/>
  <c r="T98" i="24"/>
  <c r="R98" i="24"/>
  <c r="I98" i="24"/>
  <c r="J98" i="24"/>
  <c r="S97" i="24"/>
  <c r="T97" i="24"/>
  <c r="R97" i="24"/>
  <c r="I97" i="24"/>
  <c r="J97" i="24"/>
  <c r="D97" i="24"/>
  <c r="D98" i="24"/>
  <c r="D99" i="24"/>
  <c r="D100" i="24"/>
  <c r="S96" i="24"/>
  <c r="T96" i="24"/>
  <c r="R96" i="24"/>
  <c r="I96" i="24"/>
  <c r="J96" i="24"/>
  <c r="S85" i="24"/>
  <c r="T85" i="24"/>
  <c r="R85" i="24"/>
  <c r="I85" i="24"/>
  <c r="J85" i="24"/>
  <c r="S84" i="24"/>
  <c r="T84" i="24"/>
  <c r="R84" i="24"/>
  <c r="I84" i="24"/>
  <c r="J84" i="24"/>
  <c r="S83" i="24"/>
  <c r="T83" i="24"/>
  <c r="R83" i="24"/>
  <c r="I83" i="24"/>
  <c r="J83" i="24"/>
  <c r="S82" i="24"/>
  <c r="T82" i="24"/>
  <c r="R82" i="24"/>
  <c r="I82" i="24"/>
  <c r="J82" i="24"/>
  <c r="D82" i="24"/>
  <c r="D83" i="24"/>
  <c r="D84" i="24"/>
  <c r="D85" i="24"/>
  <c r="S81" i="24"/>
  <c r="T81" i="24"/>
  <c r="R81" i="24"/>
  <c r="I81" i="24"/>
  <c r="J81" i="24"/>
  <c r="S79" i="24"/>
  <c r="T79" i="24"/>
  <c r="R79" i="24"/>
  <c r="I79" i="24"/>
  <c r="J79" i="24"/>
  <c r="S78" i="24"/>
  <c r="T78" i="24"/>
  <c r="R78" i="24"/>
  <c r="I78" i="24"/>
  <c r="J78" i="24"/>
  <c r="S77" i="24"/>
  <c r="T77" i="24"/>
  <c r="R77" i="24"/>
  <c r="I77" i="24"/>
  <c r="J77" i="24"/>
  <c r="S76" i="24"/>
  <c r="T76" i="24"/>
  <c r="R76" i="24"/>
  <c r="I76" i="24"/>
  <c r="J76" i="24"/>
  <c r="D76" i="24"/>
  <c r="D77" i="24"/>
  <c r="D78" i="24"/>
  <c r="D79" i="24"/>
  <c r="S75" i="24"/>
  <c r="T75" i="24"/>
  <c r="R75" i="24"/>
  <c r="I75" i="24"/>
  <c r="J75" i="24"/>
  <c r="S71" i="24"/>
  <c r="T71" i="24"/>
  <c r="R71" i="24"/>
  <c r="I71" i="24"/>
  <c r="J71" i="24"/>
  <c r="S70" i="24"/>
  <c r="T70" i="24"/>
  <c r="R70" i="24"/>
  <c r="I70" i="24"/>
  <c r="J70" i="24"/>
  <c r="S69" i="24"/>
  <c r="T69" i="24"/>
  <c r="R69" i="24"/>
  <c r="I69" i="24"/>
  <c r="J69" i="24"/>
  <c r="S68" i="24"/>
  <c r="T68" i="24"/>
  <c r="R68" i="24"/>
  <c r="I68" i="24"/>
  <c r="J68" i="24"/>
  <c r="D68" i="24"/>
  <c r="D69" i="24"/>
  <c r="D70" i="24"/>
  <c r="D71" i="24"/>
  <c r="S67" i="24"/>
  <c r="T67" i="24"/>
  <c r="R67" i="24"/>
  <c r="I67" i="24"/>
  <c r="J67" i="24"/>
  <c r="S65" i="24"/>
  <c r="T65" i="24"/>
  <c r="R65" i="24"/>
  <c r="I65" i="24"/>
  <c r="J65" i="24"/>
  <c r="S64" i="24"/>
  <c r="T64" i="24"/>
  <c r="R64" i="24"/>
  <c r="I64" i="24"/>
  <c r="J64" i="24"/>
  <c r="S63" i="24"/>
  <c r="T63" i="24"/>
  <c r="R63" i="24"/>
  <c r="I63" i="24"/>
  <c r="J63" i="24"/>
  <c r="S62" i="24"/>
  <c r="T62" i="24"/>
  <c r="R62" i="24"/>
  <c r="I62" i="24"/>
  <c r="J62" i="24"/>
  <c r="D62" i="24"/>
  <c r="D63" i="24"/>
  <c r="D64" i="24"/>
  <c r="D65" i="24"/>
  <c r="S61" i="24"/>
  <c r="T61" i="24"/>
  <c r="R61" i="24"/>
  <c r="I61" i="24"/>
  <c r="J61" i="24"/>
  <c r="S59" i="24"/>
  <c r="T59" i="24"/>
  <c r="R59" i="24"/>
  <c r="I59" i="24"/>
  <c r="J59" i="24"/>
  <c r="S58" i="24"/>
  <c r="T58" i="24"/>
  <c r="R58" i="24"/>
  <c r="I58" i="24"/>
  <c r="J58" i="24"/>
  <c r="S57" i="24"/>
  <c r="T57" i="24"/>
  <c r="R57" i="24"/>
  <c r="I57" i="24"/>
  <c r="J57" i="24"/>
  <c r="S56" i="24"/>
  <c r="T56" i="24"/>
  <c r="R56" i="24"/>
  <c r="I56" i="24"/>
  <c r="J56" i="24"/>
  <c r="D56" i="24"/>
  <c r="D57" i="24"/>
  <c r="D58" i="24"/>
  <c r="D59" i="24"/>
  <c r="S55" i="24"/>
  <c r="T55" i="24"/>
  <c r="R55" i="24"/>
  <c r="I55" i="24"/>
  <c r="J55" i="24"/>
  <c r="S53" i="24"/>
  <c r="T53" i="24"/>
  <c r="R53" i="24"/>
  <c r="I53" i="24"/>
  <c r="J53" i="24"/>
  <c r="S52" i="24"/>
  <c r="T52" i="24"/>
  <c r="R52" i="24"/>
  <c r="I52" i="24"/>
  <c r="J52" i="24"/>
  <c r="S51" i="24"/>
  <c r="T51" i="24"/>
  <c r="R51" i="24"/>
  <c r="I51" i="24"/>
  <c r="J51" i="24"/>
  <c r="S50" i="24"/>
  <c r="T50" i="24"/>
  <c r="R50" i="24"/>
  <c r="I50" i="24"/>
  <c r="J50" i="24"/>
  <c r="D50" i="24"/>
  <c r="D51" i="24"/>
  <c r="D52" i="24"/>
  <c r="D53" i="24"/>
  <c r="S49" i="24"/>
  <c r="T49" i="24"/>
  <c r="R49" i="24"/>
  <c r="I49" i="24"/>
  <c r="J49" i="24"/>
  <c r="S40" i="24"/>
  <c r="T40" i="24"/>
  <c r="R40" i="24"/>
  <c r="I40" i="24"/>
  <c r="J40" i="24"/>
  <c r="S39" i="24"/>
  <c r="T39" i="24"/>
  <c r="R39" i="24"/>
  <c r="I39" i="24"/>
  <c r="J39" i="24"/>
  <c r="S38" i="24"/>
  <c r="T38" i="24"/>
  <c r="R38" i="24"/>
  <c r="I38" i="24"/>
  <c r="J38" i="24"/>
  <c r="S37" i="24"/>
  <c r="T37" i="24"/>
  <c r="R37" i="24"/>
  <c r="I37" i="24"/>
  <c r="J37" i="24"/>
  <c r="D37" i="24"/>
  <c r="D38" i="24"/>
  <c r="D39" i="24"/>
  <c r="D40" i="24"/>
  <c r="S36" i="24"/>
  <c r="T36" i="24"/>
  <c r="R36" i="24"/>
  <c r="I36" i="24"/>
  <c r="J36" i="24"/>
  <c r="S34" i="24"/>
  <c r="T34" i="24"/>
  <c r="R34" i="24"/>
  <c r="I34" i="24"/>
  <c r="J34" i="24"/>
  <c r="S33" i="24"/>
  <c r="T33" i="24"/>
  <c r="R33" i="24"/>
  <c r="I33" i="24"/>
  <c r="J33" i="24"/>
  <c r="S32" i="24"/>
  <c r="T32" i="24"/>
  <c r="R32" i="24"/>
  <c r="I32" i="24"/>
  <c r="J32" i="24"/>
  <c r="S31" i="24"/>
  <c r="T31" i="24"/>
  <c r="R31" i="24"/>
  <c r="I31" i="24"/>
  <c r="J31" i="24"/>
  <c r="D31" i="24"/>
  <c r="D32" i="24"/>
  <c r="D33" i="24"/>
  <c r="D34" i="24"/>
  <c r="S30" i="24"/>
  <c r="T30" i="24"/>
  <c r="R30" i="24"/>
  <c r="I30" i="24"/>
  <c r="J30" i="24"/>
  <c r="S88" i="24"/>
  <c r="T88" i="24"/>
  <c r="R88" i="24"/>
  <c r="I88" i="24"/>
  <c r="J88" i="24"/>
  <c r="S94" i="24"/>
  <c r="T94" i="24"/>
  <c r="R94" i="24"/>
  <c r="I94" i="24"/>
  <c r="J94" i="24"/>
  <c r="S93" i="24"/>
  <c r="T93" i="24"/>
  <c r="R93" i="24"/>
  <c r="I93" i="24"/>
  <c r="J93" i="24"/>
  <c r="S92" i="24"/>
  <c r="T92" i="24"/>
  <c r="R92" i="24"/>
  <c r="I92" i="24"/>
  <c r="J92" i="24"/>
  <c r="S91" i="24"/>
  <c r="T91" i="24"/>
  <c r="R91" i="24"/>
  <c r="I91" i="24"/>
  <c r="J91" i="24"/>
  <c r="D91" i="24"/>
  <c r="D92" i="24"/>
  <c r="D93" i="24"/>
  <c r="D94" i="24"/>
  <c r="S90" i="24"/>
  <c r="T90" i="24"/>
  <c r="R90" i="24"/>
  <c r="I90" i="24"/>
  <c r="J90" i="24"/>
  <c r="R121" i="24"/>
  <c r="S28" i="24"/>
  <c r="T28" i="24"/>
  <c r="R28" i="24"/>
  <c r="S27" i="24"/>
  <c r="T27" i="24"/>
  <c r="R27" i="24"/>
  <c r="I28" i="24"/>
  <c r="J28" i="24"/>
  <c r="I27" i="24"/>
  <c r="J27" i="24"/>
  <c r="S22" i="24"/>
  <c r="T22" i="24"/>
  <c r="R22" i="24"/>
  <c r="S21" i="24"/>
  <c r="T21" i="24"/>
  <c r="R21" i="24"/>
  <c r="I22" i="24"/>
  <c r="J22" i="24"/>
  <c r="I21" i="24"/>
  <c r="J21" i="24"/>
  <c r="S16" i="24"/>
  <c r="T16" i="24"/>
  <c r="R16" i="24"/>
  <c r="S15" i="24"/>
  <c r="T15" i="24"/>
  <c r="R15" i="24"/>
  <c r="I16" i="24"/>
  <c r="J16" i="24"/>
  <c r="I15" i="24"/>
  <c r="J15" i="24"/>
  <c r="S47" i="24"/>
  <c r="T47" i="24"/>
  <c r="R47" i="24"/>
  <c r="S46" i="24"/>
  <c r="T46" i="24"/>
  <c r="R46" i="24"/>
  <c r="I47" i="24"/>
  <c r="J47" i="24"/>
  <c r="I46" i="24"/>
  <c r="J46" i="24"/>
  <c r="S26" i="24"/>
  <c r="T26" i="24"/>
  <c r="R26" i="24"/>
  <c r="I26" i="24"/>
  <c r="J26" i="24"/>
  <c r="S25" i="24"/>
  <c r="T25" i="24"/>
  <c r="R25" i="24"/>
  <c r="I25" i="24"/>
  <c r="J25" i="24"/>
  <c r="D25" i="24"/>
  <c r="D26" i="24"/>
  <c r="D27" i="24"/>
  <c r="D28" i="24"/>
  <c r="S24" i="24"/>
  <c r="T24" i="24"/>
  <c r="R24" i="24"/>
  <c r="I24" i="24"/>
  <c r="J24" i="24"/>
  <c r="S20" i="24"/>
  <c r="T20" i="24"/>
  <c r="R20" i="24"/>
  <c r="I20" i="24"/>
  <c r="J20" i="24"/>
  <c r="S19" i="24"/>
  <c r="T19" i="24"/>
  <c r="R19" i="24"/>
  <c r="I19" i="24"/>
  <c r="J19" i="24"/>
  <c r="D19" i="24"/>
  <c r="D20" i="24"/>
  <c r="D21" i="24"/>
  <c r="D22" i="24"/>
  <c r="S18" i="24"/>
  <c r="T18" i="24"/>
  <c r="R18" i="24"/>
  <c r="I18" i="24"/>
  <c r="J18" i="24"/>
  <c r="P43" i="25"/>
  <c r="R35" i="25"/>
  <c r="S35" i="25"/>
  <c r="P35" i="25"/>
  <c r="I35" i="25"/>
  <c r="J35" i="25"/>
  <c r="R27" i="25"/>
  <c r="S27" i="25"/>
  <c r="P27" i="25"/>
  <c r="I27" i="25"/>
  <c r="J27" i="25"/>
  <c r="R19" i="25"/>
  <c r="S19" i="25"/>
  <c r="P19" i="25"/>
  <c r="I19" i="25"/>
  <c r="J19" i="25"/>
  <c r="R11" i="25"/>
  <c r="S11" i="25"/>
  <c r="P11" i="25"/>
  <c r="I11" i="25"/>
  <c r="J11" i="25"/>
  <c r="J9" i="25"/>
  <c r="I10" i="24"/>
  <c r="J10" i="24"/>
  <c r="I9" i="24"/>
  <c r="J9" i="24"/>
  <c r="S10" i="24"/>
  <c r="T10" i="24"/>
  <c r="R10" i="24"/>
  <c r="S9" i="24"/>
  <c r="T9" i="24"/>
  <c r="R9" i="24"/>
  <c r="Q31" i="13"/>
  <c r="O31" i="13"/>
  <c r="M31" i="13"/>
  <c r="K31" i="13"/>
  <c r="I31" i="13"/>
  <c r="G31" i="13"/>
  <c r="E31" i="13"/>
  <c r="C31" i="13"/>
  <c r="M30" i="13"/>
  <c r="K30" i="13"/>
  <c r="I30" i="13"/>
  <c r="G30" i="13"/>
  <c r="E30" i="13"/>
  <c r="C30" i="13"/>
  <c r="I52" i="9"/>
  <c r="G52" i="9"/>
  <c r="E52" i="9"/>
  <c r="C52" i="9"/>
  <c r="E51" i="9"/>
  <c r="I51" i="9"/>
  <c r="G51" i="9"/>
  <c r="C51" i="9"/>
  <c r="G66" i="9"/>
  <c r="I50" i="9"/>
  <c r="G50" i="9"/>
  <c r="E50" i="9"/>
  <c r="C50" i="9"/>
  <c r="A50" i="9"/>
  <c r="A51" i="9"/>
  <c r="A52"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I49" i="9"/>
  <c r="G49" i="9"/>
  <c r="E49" i="9"/>
  <c r="C49" i="9"/>
  <c r="M29" i="13"/>
  <c r="K29" i="13"/>
  <c r="I29" i="13"/>
  <c r="G29" i="13"/>
  <c r="E29" i="13"/>
  <c r="C29" i="13"/>
  <c r="Q28" i="13"/>
  <c r="O28" i="13"/>
  <c r="K28" i="13"/>
  <c r="I28" i="13"/>
  <c r="G28" i="13"/>
  <c r="E28" i="13"/>
  <c r="C28" i="13"/>
  <c r="A28" i="13"/>
  <c r="A29" i="13"/>
  <c r="A30" i="13"/>
  <c r="A31" i="13"/>
  <c r="A22" i="13"/>
  <c r="A23" i="13"/>
  <c r="A24" i="13"/>
  <c r="A17" i="13"/>
  <c r="A18" i="13"/>
  <c r="R45" i="24"/>
  <c r="R44" i="24"/>
  <c r="I44" i="24"/>
  <c r="J44" i="24"/>
  <c r="R43" i="24"/>
  <c r="I43" i="24"/>
  <c r="J43" i="24"/>
  <c r="R14" i="24"/>
  <c r="R13" i="24"/>
  <c r="S8" i="24"/>
  <c r="T8" i="24"/>
  <c r="S7" i="24"/>
  <c r="T7" i="24"/>
  <c r="S6" i="24"/>
  <c r="T6" i="24"/>
  <c r="S45" i="24"/>
  <c r="T45" i="24"/>
  <c r="I45" i="24"/>
  <c r="J45" i="24"/>
  <c r="S44" i="24"/>
  <c r="T44" i="24"/>
  <c r="D44" i="24"/>
  <c r="D45" i="24"/>
  <c r="D46" i="24"/>
  <c r="D47" i="24"/>
  <c r="S43" i="24"/>
  <c r="T43" i="24"/>
  <c r="R8" i="24"/>
  <c r="R6" i="24"/>
  <c r="R7" i="24"/>
  <c r="D13" i="24"/>
  <c r="D14" i="24"/>
  <c r="D15" i="24"/>
  <c r="D16" i="24"/>
  <c r="S12" i="24"/>
  <c r="T12" i="24"/>
  <c r="I12" i="24"/>
  <c r="J12" i="24"/>
  <c r="D7" i="24"/>
  <c r="D8" i="24"/>
  <c r="D9" i="24"/>
  <c r="D10" i="24"/>
  <c r="S14" i="24"/>
  <c r="T14" i="24"/>
  <c r="I14" i="24"/>
  <c r="J14" i="24"/>
  <c r="S13" i="24"/>
  <c r="T13" i="24"/>
  <c r="I13" i="24"/>
  <c r="J13" i="24"/>
  <c r="R12" i="24"/>
  <c r="I8" i="24"/>
  <c r="J8" i="24"/>
  <c r="I7" i="24"/>
  <c r="J7" i="24"/>
  <c r="I6" i="24"/>
  <c r="J6" i="24"/>
  <c r="Q26" i="13"/>
  <c r="M26" i="13"/>
  <c r="I26" i="13"/>
  <c r="E26" i="13"/>
  <c r="C26" i="13"/>
  <c r="O26" i="13"/>
  <c r="K26" i="13"/>
  <c r="G26" i="13"/>
  <c r="I47" i="9"/>
  <c r="E47" i="9"/>
  <c r="G47" i="9"/>
  <c r="C47" i="9"/>
  <c r="I46" i="9"/>
  <c r="G46" i="9"/>
  <c r="E46" i="9"/>
  <c r="C46" i="9"/>
  <c r="R57" i="13"/>
</calcChain>
</file>

<file path=xl/sharedStrings.xml><?xml version="1.0" encoding="utf-8"?>
<sst xmlns="http://schemas.openxmlformats.org/spreadsheetml/2006/main" count="237" uniqueCount="115">
  <si>
    <t>Notes</t>
  </si>
  <si>
    <t>Graduate Nursing (MN)</t>
  </si>
  <si>
    <t>Resident</t>
  </si>
  <si>
    <t>Nonresident</t>
  </si>
  <si>
    <t>Master of Business Administration (MBA)</t>
  </si>
  <si>
    <t>Doctor of Veterinary Medicine (DVM)</t>
  </si>
  <si>
    <t>Doctor of Pharmacy (PharmD)</t>
  </si>
  <si>
    <t>$</t>
  </si>
  <si>
    <t>%</t>
  </si>
  <si>
    <t>http://www.finaid.wsu.edu/coa.html</t>
  </si>
  <si>
    <r>
      <rPr>
        <b/>
        <i/>
        <sz val="8"/>
        <color indexed="16"/>
        <rFont val="Arial"/>
        <family val="2"/>
      </rPr>
      <t>Source:</t>
    </r>
    <r>
      <rPr>
        <i/>
        <sz val="8"/>
        <color indexed="16"/>
        <rFont val="Arial"/>
        <family val="2"/>
      </rPr>
      <t xml:space="preserve"> WSU Time Schedule (various years), Office of the Registrar.</t>
    </r>
  </si>
  <si>
    <t>Undergraduate</t>
  </si>
  <si>
    <t>Graduate</t>
  </si>
  <si>
    <t>Additional fee detail (mandatory for Pullman on-campus)</t>
  </si>
  <si>
    <t>Tuition</t>
  </si>
  <si>
    <t>S&amp;A</t>
  </si>
  <si>
    <t>CUB</t>
  </si>
  <si>
    <t>Building</t>
  </si>
  <si>
    <t>Operating</t>
  </si>
  <si>
    <t>Tuition &amp; Fees</t>
  </si>
  <si>
    <t>New tuition rates are set by the Board of Regents at their May meetings, and may be adjusted for financial exigency. For future planning, see Financial Aid's</t>
  </si>
  <si>
    <t>Estimated Cost of Attendance (http://www.finaid.wsu.edu/coa.html) or Aid Estimator (https://webapps.wsu.edu/finaid/osfaforms/financialaidestimator.aspx).</t>
  </si>
  <si>
    <t>Martin</t>
  </si>
  <si>
    <t>HWS</t>
  </si>
  <si>
    <t>SRC</t>
  </si>
  <si>
    <t>PT</t>
  </si>
  <si>
    <t>Pullman subtotal</t>
  </si>
  <si>
    <t>Spokane HWS</t>
  </si>
  <si>
    <t>Tuition + S&amp;A per credit</t>
  </si>
  <si>
    <t>Pullman Totals</t>
  </si>
  <si>
    <t>Fees</t>
  </si>
  <si>
    <t>Reporting</t>
  </si>
  <si>
    <r>
      <rPr>
        <b/>
        <i/>
        <sz val="8"/>
        <color indexed="16"/>
        <rFont val="Arial"/>
        <family val="2"/>
      </rPr>
      <t>Source:</t>
    </r>
    <r>
      <rPr>
        <i/>
        <sz val="8"/>
        <color indexed="16"/>
        <rFont val="Arial"/>
        <family val="2"/>
      </rPr>
      <t xml:space="preserve"> Budget Office.</t>
    </r>
  </si>
  <si>
    <t xml:space="preserve">Tuition is the sum of building and operating fees. Tuition &amp; fees as reported here add a mandatory service and activity (S&amp;A) fee. </t>
  </si>
  <si>
    <t>Until 1982, full time tuition covered more than 6 credits; from 1982-83 to 1987-88 it covered 7-18; and from 1988-89 to the present it covers 10-18 credits.</t>
  </si>
  <si>
    <t>Tuition detail</t>
  </si>
  <si>
    <t>DVM</t>
  </si>
  <si>
    <t>mou</t>
  </si>
  <si>
    <t>WSU Academic Year Tuition &amp; Fee Detail, Fall 2007 to 2013</t>
  </si>
  <si>
    <t>Institutional Research (01Jun2013): java</t>
  </si>
  <si>
    <t>Pullman</t>
  </si>
  <si>
    <t>Fall</t>
  </si>
  <si>
    <t>Spokane</t>
  </si>
  <si>
    <t>TriCities</t>
  </si>
  <si>
    <t>Vancouver</t>
  </si>
  <si>
    <t>All Fees beyond BOSA</t>
  </si>
  <si>
    <t>Campus Totals</t>
  </si>
  <si>
    <t>Additional mandatory fee detail</t>
  </si>
  <si>
    <t>BOSA per credit</t>
  </si>
  <si>
    <t>Tech *</t>
  </si>
  <si>
    <t>Martin *</t>
  </si>
  <si>
    <t>* Undergraduate only</t>
  </si>
  <si>
    <t>Financial Aid's Estimated Cost of Attendance (http://www.finaid.wsu.edu/coa.html) or Aid Estimator (https://webapps.wsu.edu/finaid/osfaforms/financialaidestimator.aspx).</t>
  </si>
  <si>
    <t>This excludes other fees (health service, etc.; see Fee_Detail) which are general fees for Pullman students, but which do not</t>
  </si>
  <si>
    <t>apply at other campuses. In general, graduate or professional rates for new programs are transitioned for continuing students with</t>
  </si>
  <si>
    <t>fee waivers or transitional rates; quoted fees are new student rates. The PharmD rate for professional pharmacy was established</t>
  </si>
  <si>
    <t>Resident $</t>
  </si>
  <si>
    <t>Nonresident $</t>
  </si>
  <si>
    <t>All rates are subject to adjustment due to financial exigency. For future planning, see Financial Aid's Aid Estimator and</t>
  </si>
  <si>
    <t xml:space="preserve">Estimated Cost of Attendance websites at: </t>
  </si>
  <si>
    <t>https://webapps.wsu.edu/finaid/osfaforms/financialaidestimator.aspx</t>
  </si>
  <si>
    <t>or</t>
  </si>
  <si>
    <t>Professional and Special Graduate Annual Tuition History since Fall 1979</t>
  </si>
  <si>
    <t>WSU Academic Year Fee Detail since Fall 2013 for Resident Students by Campus</t>
  </si>
  <si>
    <r>
      <t>Pullman Undergraduate and Graduate Annual Tuition History since 1970-1971</t>
    </r>
    <r>
      <rPr>
        <b/>
        <sz val="8"/>
        <color rgb="FF800000"/>
        <rFont val="Century Gothic"/>
        <family val="2"/>
      </rPr>
      <t xml:space="preserve"> (before Fall 2013, All WSU)</t>
    </r>
  </si>
  <si>
    <r>
      <rPr>
        <b/>
        <i/>
        <sz val="8"/>
        <color indexed="16"/>
        <rFont val="Century Gothic"/>
        <family val="2"/>
      </rPr>
      <t>Source:</t>
    </r>
    <r>
      <rPr>
        <i/>
        <sz val="8"/>
        <color indexed="16"/>
        <rFont val="Century Gothic"/>
        <family val="2"/>
      </rPr>
      <t xml:space="preserve"> WSU Time Schedule (various years), Office of the Registrar.</t>
    </r>
  </si>
  <si>
    <r>
      <rPr>
        <b/>
        <i/>
        <sz val="8"/>
        <color indexed="16"/>
        <rFont val="Century Gothic"/>
        <family val="2"/>
      </rPr>
      <t>Notes:</t>
    </r>
    <r>
      <rPr>
        <i/>
        <sz val="8"/>
        <color indexed="16"/>
        <rFont val="Century Gothic"/>
        <family val="2"/>
      </rPr>
      <t xml:space="preserve">  Tuition is the sum of building and operating fees. Tuition and fees as reported here add a mandatory service &amp; activity (S&amp;A) fee. This excludes other fees (health service, etc.; see Fee_Detail) which are general fees for Pullman students, but which do not necessarily apply at the branch campuses.</t>
    </r>
  </si>
  <si>
    <t>New tuition rates are set by the Board of Regents at their May meetings, and may be adjusted for financial exigency. For future planning, see Financial Aid's Estimated Cost of Attendance and Aid Estimator:</t>
  </si>
  <si>
    <t>Estimator: (https://webapps.wsu.edu/finaid/osfaforms/financialaidestimator.aspx)</t>
  </si>
  <si>
    <t>COA: (http://www.finaid.wsu.edu/coa.html)</t>
  </si>
  <si>
    <t>Institutional Research (12Jul2017): java</t>
  </si>
  <si>
    <t>R only</t>
  </si>
  <si>
    <t>WWAMI program</t>
  </si>
  <si>
    <t>M.D. (ESF)</t>
  </si>
  <si>
    <t>Medical Science</t>
  </si>
  <si>
    <t>OMBA</t>
  </si>
  <si>
    <t>EMBA</t>
  </si>
  <si>
    <t>before FY 2004. The MN rate for graduate nursing was separately established for FY 2004. Old MBA rates for Pullman Master of</t>
  </si>
  <si>
    <t xml:space="preserve">Business Administration program, OMBA is online per credit rate (36-52 total credits), EMBA is Executive MBA per credit. </t>
  </si>
  <si>
    <t>WWAMI students paid DVM rate to Fall 2007; then, by memorandum of understanding (MOU) with UW, first year medical students</t>
  </si>
  <si>
    <t>in Seattle, Pullman, or Spokane paid tuition and enrollment fees as established annually by UW. Legislature authorized Floyd</t>
  </si>
  <si>
    <t>College of Medicine in 2015, with rates set by the Board of Regents. First year rates are shown.</t>
  </si>
  <si>
    <t>Institutional Research (31Jul2017): java</t>
  </si>
  <si>
    <t>center (SRC), Pullman Transit (PT), Martin Stadium upgrade, and student union renovation (CUB), which are general fees for Pullman students, but which do not necessarily apply at the branch campuses.</t>
  </si>
  <si>
    <t>Tuition is the sum of the building and operating fees. Tuition and fees as reported here add the mandatory service &amp; activities (S&amp;A) fee. Additional fees include: health service (HWS), student recreation</t>
  </si>
  <si>
    <t>N. Puget Sound</t>
  </si>
  <si>
    <t>Chinook *</t>
  </si>
  <si>
    <t>Student Union</t>
  </si>
  <si>
    <t>TCSU</t>
  </si>
  <si>
    <t>Tuition (B&amp;O fees) is higher for nonresidents; S&amp;A and other mandatory fees (exc * u/g only) are the same for full time students on a campus.</t>
  </si>
  <si>
    <t>Global</t>
  </si>
  <si>
    <t>Professional or Special Graduate</t>
  </si>
  <si>
    <t>PharmD</t>
  </si>
  <si>
    <t>MD</t>
  </si>
  <si>
    <t>Spo</t>
  </si>
  <si>
    <t>Fall 2017 is inaugural class in Floyd College of Medicine</t>
  </si>
  <si>
    <t>Graduate Nursing</t>
  </si>
  <si>
    <t xml:space="preserve">Tuition sums the building and operating fees. Tuition and fees as reported here add the mandatory service &amp; activities (S&amp;A) fee [BOSA]. Other fees include: </t>
  </si>
  <si>
    <t xml:space="preserve">health service (HWS), student recreation center (SRC), Pullman Transit (PT), technology, student union (Pullman CUB renovation, TriCities new building), Martin Stadium </t>
  </si>
  <si>
    <t>upgrade, and Chinook (student center) which are generally voted in by students and mandatory for campus students. Resident undergraduate tuition rates are normally</t>
  </si>
  <si>
    <t>set by the Legislature, then those and other rates are approved by the Board of Regents in May; they may be adjusted for financial exigency. For future planning, see</t>
  </si>
  <si>
    <t>MHPA</t>
  </si>
  <si>
    <t>Newly established differential grad rate for Health Policy Admin</t>
  </si>
  <si>
    <t>Consult program websites for MBA rates (per credit for non-traditional schedules):</t>
  </si>
  <si>
    <t>http://onlinemba.wsu.edu/mba/enrollment-details/</t>
  </si>
  <si>
    <t>http://onlinemba.wsu.edu/executive-mba/enrollment-details/</t>
  </si>
  <si>
    <t>Online MBA</t>
  </si>
  <si>
    <t>Executive MBA</t>
  </si>
  <si>
    <t>https://budget.wsu.edu/tuition-and-fees/index.html</t>
  </si>
  <si>
    <t>Year</t>
  </si>
  <si>
    <t>Tuition-Resident</t>
  </si>
  <si>
    <t>Tuition-Nonresident</t>
  </si>
  <si>
    <t>S&amp;A Fee</t>
  </si>
  <si>
    <t>Total-Resident</t>
  </si>
  <si>
    <t>Total-Nonresident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</si>
</sst>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0_);_(* \(#,##0.0\);_(* &quot;-&quot;??_);_(@_)"/>
  </numFmts>
  <fonts count="62">
    <font>
      <sz val="11"/>
      <color theme="1"/>
      <name val="Calibri"/>
      <family val="2"/>
      <scheme val="minor"/>
    </font>
    <font>
      <sz val="10"/>
      <color theme="1"/>
      <name val="Century Gothic"/>
      <family val="2"/>
    </font>
    <font>
      <sz val="10"/>
      <color theme="1"/>
      <name val="Century Gothic"/>
      <family val="2"/>
    </font>
    <font>
      <sz val="8"/>
      <name val="Arial"/>
      <family val="2"/>
    </font>
    <font>
      <i/>
      <sz val="8"/>
      <color indexed="16"/>
      <name val="Arial"/>
      <family val="2"/>
    </font>
    <font>
      <sz val="10"/>
      <name val="Arial"/>
      <family val="2"/>
    </font>
    <font>
      <sz val="8"/>
      <name val="Arial Narrow"/>
      <family val="2"/>
    </font>
    <font>
      <b/>
      <i/>
      <sz val="8"/>
      <color indexed="16"/>
      <name val="Arial"/>
      <family val="2"/>
    </font>
    <font>
      <i/>
      <sz val="8"/>
      <color indexed="16"/>
      <name val="Arial Narrow"/>
      <family val="2"/>
    </font>
    <font>
      <sz val="12"/>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8"/>
      <color theme="1"/>
      <name val="Arial"/>
      <family val="2"/>
    </font>
    <font>
      <sz val="11"/>
      <color theme="1"/>
      <name val="Arial"/>
      <family val="2"/>
    </font>
    <font>
      <sz val="12"/>
      <color theme="1"/>
      <name val="Arial"/>
      <family val="2"/>
    </font>
    <font>
      <u/>
      <sz val="8"/>
      <color theme="10"/>
      <name val="Arial"/>
      <family val="2"/>
    </font>
    <font>
      <b/>
      <sz val="12"/>
      <color rgb="FF800000"/>
      <name val="Arial"/>
      <family val="2"/>
    </font>
    <font>
      <b/>
      <sz val="8"/>
      <color rgb="FF800000"/>
      <name val="Arial"/>
      <family val="2"/>
    </font>
    <font>
      <sz val="10"/>
      <color rgb="FF800000"/>
      <name val="Arial"/>
      <family val="2"/>
    </font>
    <font>
      <sz val="8"/>
      <color rgb="FF800000"/>
      <name val="Arial Narrow"/>
      <family val="2"/>
    </font>
    <font>
      <i/>
      <sz val="8"/>
      <color rgb="FF800000"/>
      <name val="Arial"/>
      <family val="2"/>
    </font>
    <font>
      <i/>
      <sz val="8"/>
      <color theme="1"/>
      <name val="Arial"/>
      <family val="2"/>
    </font>
    <font>
      <sz val="8"/>
      <color theme="0"/>
      <name val="Arial"/>
      <family val="2"/>
    </font>
    <font>
      <i/>
      <sz val="8"/>
      <color theme="0"/>
      <name val="Arial"/>
      <family val="2"/>
    </font>
    <font>
      <b/>
      <sz val="18"/>
      <color rgb="FF800000"/>
      <name val="Broadway"/>
      <family val="5"/>
    </font>
    <font>
      <b/>
      <sz val="10"/>
      <color rgb="FF800000"/>
      <name val="Arial"/>
      <family val="2"/>
    </font>
    <font>
      <i/>
      <sz val="6"/>
      <color indexed="16"/>
      <name val="Arial"/>
      <family val="2"/>
    </font>
    <font>
      <i/>
      <sz val="6"/>
      <color rgb="FF800000"/>
      <name val="Arial"/>
      <family val="2"/>
    </font>
    <font>
      <sz val="6"/>
      <color theme="1"/>
      <name val="Arial"/>
      <family val="2"/>
    </font>
    <font>
      <i/>
      <sz val="8"/>
      <name val="Arial"/>
      <family val="2"/>
    </font>
    <font>
      <u/>
      <sz val="10"/>
      <name val="Arial"/>
      <family val="2"/>
    </font>
    <font>
      <b/>
      <sz val="10"/>
      <color rgb="FF800000"/>
      <name val="Century Gothic"/>
      <family val="2"/>
    </font>
    <font>
      <b/>
      <sz val="8"/>
      <color rgb="FF800000"/>
      <name val="Century Gothic"/>
      <family val="2"/>
    </font>
    <font>
      <sz val="8"/>
      <color theme="1"/>
      <name val="Century Gothic"/>
      <family val="2"/>
    </font>
    <font>
      <i/>
      <sz val="8"/>
      <color indexed="16"/>
      <name val="Century Gothic"/>
      <family val="2"/>
    </font>
    <font>
      <b/>
      <i/>
      <sz val="8"/>
      <color indexed="16"/>
      <name val="Century Gothic"/>
      <family val="2"/>
    </font>
    <font>
      <i/>
      <sz val="6"/>
      <color indexed="16"/>
      <name val="Century Gothic"/>
      <family val="2"/>
    </font>
    <font>
      <i/>
      <sz val="6"/>
      <color rgb="FF800000"/>
      <name val="Century Gothic"/>
      <family val="2"/>
    </font>
    <font>
      <sz val="8"/>
      <color indexed="16"/>
      <name val="Century Gothic"/>
      <family val="2"/>
    </font>
    <font>
      <sz val="10"/>
      <name val="Century Gothic"/>
      <family val="2"/>
    </font>
    <font>
      <b/>
      <sz val="10"/>
      <color theme="1"/>
      <name val="Century Gothic"/>
      <family val="2"/>
    </font>
    <font>
      <sz val="9"/>
      <color theme="1"/>
      <name val="Arial"/>
      <family val="2"/>
    </font>
    <font>
      <sz val="8"/>
      <color rgb="FF800000"/>
      <name val="Arial"/>
      <family val="2"/>
    </font>
    <font>
      <u/>
      <sz val="8"/>
      <color theme="10"/>
      <name val="Calibri"/>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s>
  <borders count="37">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800000"/>
      </left>
      <right/>
      <top style="thin">
        <color rgb="FF800000"/>
      </top>
      <bottom/>
      <diagonal/>
    </border>
    <border>
      <left/>
      <right/>
      <top style="thin">
        <color rgb="FF800000"/>
      </top>
      <bottom/>
      <diagonal/>
    </border>
    <border>
      <left/>
      <right style="thin">
        <color rgb="FF800000"/>
      </right>
      <top style="thin">
        <color rgb="FF800000"/>
      </top>
      <bottom/>
      <diagonal/>
    </border>
    <border>
      <left style="thin">
        <color rgb="FF800000"/>
      </left>
      <right/>
      <top/>
      <bottom/>
      <diagonal/>
    </border>
    <border>
      <left/>
      <right style="thin">
        <color rgb="FF800000"/>
      </right>
      <top/>
      <bottom/>
      <diagonal/>
    </border>
    <border>
      <left style="thin">
        <color rgb="FF800000"/>
      </left>
      <right/>
      <top/>
      <bottom style="thin">
        <color rgb="FF800000"/>
      </bottom>
      <diagonal/>
    </border>
    <border>
      <left/>
      <right/>
      <top/>
      <bottom style="thin">
        <color rgb="FF800000"/>
      </bottom>
      <diagonal/>
    </border>
    <border>
      <left/>
      <right style="thin">
        <color rgb="FF800000"/>
      </right>
      <top/>
      <bottom style="thin">
        <color rgb="FF800000"/>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right/>
      <top/>
      <bottom style="thin">
        <color rgb="FFC00000"/>
      </bottom>
      <diagonal/>
    </border>
    <border>
      <left/>
      <right style="thin">
        <color rgb="FFC00000"/>
      </right>
      <top/>
      <bottom style="thin">
        <color rgb="FFC00000"/>
      </bottom>
      <diagonal/>
    </border>
    <border>
      <left style="thin">
        <color rgb="FFC00000"/>
      </left>
      <right style="thin">
        <color rgb="FFC00000"/>
      </right>
      <top style="thin">
        <color rgb="FFC00000"/>
      </top>
      <bottom/>
      <diagonal/>
    </border>
    <border>
      <left style="thin">
        <color rgb="FFC00000"/>
      </left>
      <right style="thin">
        <color rgb="FFC00000"/>
      </right>
      <top/>
      <bottom/>
      <diagonal/>
    </border>
    <border>
      <left style="thin">
        <color rgb="FFC00000"/>
      </left>
      <right style="thin">
        <color rgb="FFC00000"/>
      </right>
      <top/>
      <bottom style="thin">
        <color rgb="FFC00000"/>
      </bottom>
      <diagonal/>
    </border>
  </borders>
  <cellStyleXfs count="44">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4" fillId="27" borderId="9" applyNumberFormat="0" applyAlignment="0" applyProtection="0"/>
    <xf numFmtId="0" fontId="15" fillId="28" borderId="10" applyNumberFormat="0" applyAlignment="0" applyProtection="0"/>
    <xf numFmtId="43" fontId="11" fillId="0" borderId="0" applyFont="0" applyFill="0" applyBorder="0" applyAlignment="0" applyProtection="0"/>
    <xf numFmtId="0" fontId="16" fillId="0" borderId="0" applyNumberFormat="0" applyFill="0" applyBorder="0" applyAlignment="0" applyProtection="0"/>
    <xf numFmtId="0" fontId="17" fillId="29" borderId="0" applyNumberFormat="0" applyBorder="0" applyAlignment="0" applyProtection="0"/>
    <xf numFmtId="0" fontId="18" fillId="0" borderId="11"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2" fillId="30" borderId="9" applyNumberFormat="0" applyAlignment="0" applyProtection="0"/>
    <xf numFmtId="0" fontId="23" fillId="0" borderId="14" applyNumberFormat="0" applyFill="0" applyAlignment="0" applyProtection="0"/>
    <xf numFmtId="0" fontId="24" fillId="31" borderId="0" applyNumberFormat="0" applyBorder="0" applyAlignment="0" applyProtection="0"/>
    <xf numFmtId="0" fontId="11" fillId="32" borderId="15" applyNumberFormat="0" applyFont="0" applyAlignment="0" applyProtection="0"/>
    <xf numFmtId="0" fontId="25" fillId="27" borderId="16" applyNumberFormat="0" applyAlignment="0" applyProtection="0"/>
    <xf numFmtId="0" fontId="26" fillId="0" borderId="0" applyNumberFormat="0" applyFill="0" applyBorder="0" applyAlignment="0" applyProtection="0"/>
    <xf numFmtId="0" fontId="27" fillId="0" borderId="17" applyNumberFormat="0" applyFill="0" applyAlignment="0" applyProtection="0"/>
    <xf numFmtId="0" fontId="28" fillId="0" borderId="0" applyNumberFormat="0" applyFill="0" applyBorder="0" applyAlignment="0" applyProtection="0"/>
  </cellStyleXfs>
  <cellXfs count="244">
    <xf numFmtId="0" fontId="0" fillId="0" borderId="0" xfId="0"/>
    <xf numFmtId="0" fontId="29" fillId="34" borderId="0" xfId="0" applyFont="1" applyFill="1" applyBorder="1" applyAlignment="1">
      <alignment horizontal="center" wrapText="1"/>
    </xf>
    <xf numFmtId="0" fontId="4" fillId="34" borderId="0" xfId="0" applyNumberFormat="1" applyFont="1" applyFill="1" applyBorder="1" applyAlignment="1" applyProtection="1"/>
    <xf numFmtId="0" fontId="30" fillId="34" borderId="0" xfId="0" applyFont="1" applyFill="1"/>
    <xf numFmtId="0" fontId="29" fillId="34" borderId="0" xfId="0" applyFont="1" applyFill="1" applyBorder="1" applyAlignment="1">
      <alignment wrapText="1"/>
    </xf>
    <xf numFmtId="0" fontId="31" fillId="0" borderId="0" xfId="0" applyFont="1" applyBorder="1"/>
    <xf numFmtId="0" fontId="31" fillId="34" borderId="0" xfId="0" applyFont="1" applyFill="1" applyBorder="1"/>
    <xf numFmtId="0" fontId="29" fillId="0" borderId="0" xfId="0" applyFont="1" applyBorder="1"/>
    <xf numFmtId="0" fontId="30" fillId="0" borderId="0" xfId="0" applyFont="1"/>
    <xf numFmtId="0" fontId="30" fillId="0" borderId="0" xfId="0" applyFont="1" applyFill="1" applyAlignment="1">
      <alignment vertical="center"/>
    </xf>
    <xf numFmtId="0" fontId="31" fillId="34" borderId="0" xfId="0" applyFont="1" applyFill="1"/>
    <xf numFmtId="0" fontId="30" fillId="34" borderId="0" xfId="0" applyFont="1" applyFill="1" applyBorder="1"/>
    <xf numFmtId="0" fontId="30" fillId="0" borderId="0" xfId="0" applyFont="1" applyBorder="1"/>
    <xf numFmtId="0" fontId="29" fillId="33" borderId="0" xfId="0" applyFont="1" applyFill="1" applyBorder="1" applyAlignment="1">
      <alignment horizontal="center" wrapText="1"/>
    </xf>
    <xf numFmtId="0" fontId="31" fillId="0" borderId="0" xfId="0" applyFont="1"/>
    <xf numFmtId="0" fontId="29" fillId="0" borderId="0" xfId="0" applyFont="1"/>
    <xf numFmtId="0" fontId="30" fillId="0" borderId="0" xfId="0" applyFont="1" applyAlignment="1">
      <alignment vertical="center" wrapText="1"/>
    </xf>
    <xf numFmtId="0" fontId="32" fillId="0" borderId="0" xfId="0" applyFont="1" applyAlignment="1"/>
    <xf numFmtId="1" fontId="30" fillId="34" borderId="0" xfId="0" applyNumberFormat="1" applyFont="1" applyFill="1" applyBorder="1" applyAlignment="1">
      <alignment horizontal="center" wrapText="1"/>
    </xf>
    <xf numFmtId="0" fontId="33" fillId="34" borderId="0" xfId="35" applyNumberFormat="1" applyFont="1" applyFill="1" applyBorder="1" applyAlignment="1" applyProtection="1"/>
    <xf numFmtId="0" fontId="9" fillId="0" borderId="0" xfId="0" applyFont="1" applyBorder="1"/>
    <xf numFmtId="0" fontId="3" fillId="0" borderId="0" xfId="0" applyFont="1" applyBorder="1"/>
    <xf numFmtId="0" fontId="10" fillId="0" borderId="0" xfId="0" applyFont="1" applyBorder="1"/>
    <xf numFmtId="0" fontId="3" fillId="0" borderId="0" xfId="0" applyFont="1" applyBorder="1" applyAlignment="1">
      <alignment horizontal="center" vertical="center" wrapText="1"/>
    </xf>
    <xf numFmtId="0" fontId="5" fillId="0" borderId="0" xfId="0" applyFont="1" applyBorder="1" applyAlignment="1">
      <alignment horizontal="center" wrapText="1"/>
    </xf>
    <xf numFmtId="0" fontId="5" fillId="0" borderId="0" xfId="0" applyFont="1" applyBorder="1"/>
    <xf numFmtId="0" fontId="35" fillId="34" borderId="0" xfId="0" applyFont="1" applyFill="1" applyBorder="1" applyAlignment="1"/>
    <xf numFmtId="0" fontId="36" fillId="34" borderId="0" xfId="0" applyFont="1" applyFill="1" applyBorder="1"/>
    <xf numFmtId="0" fontId="10" fillId="34" borderId="0" xfId="0" applyFont="1" applyFill="1" applyBorder="1"/>
    <xf numFmtId="0" fontId="5" fillId="34" borderId="0" xfId="0" applyFont="1" applyFill="1" applyBorder="1" applyAlignment="1">
      <alignment horizontal="center"/>
    </xf>
    <xf numFmtId="164" fontId="5" fillId="34" borderId="0" xfId="28" applyNumberFormat="1" applyFont="1" applyFill="1" applyBorder="1" applyAlignment="1">
      <alignment horizontal="right"/>
    </xf>
    <xf numFmtId="164" fontId="10" fillId="34" borderId="0" xfId="28" applyNumberFormat="1" applyFont="1" applyFill="1" applyBorder="1"/>
    <xf numFmtId="164" fontId="5" fillId="34" borderId="0" xfId="28" applyNumberFormat="1" applyFont="1" applyFill="1" applyBorder="1"/>
    <xf numFmtId="164" fontId="5" fillId="34" borderId="0" xfId="28" applyNumberFormat="1" applyFont="1" applyFill="1" applyBorder="1" applyAlignment="1">
      <alignment horizontal="center"/>
    </xf>
    <xf numFmtId="0" fontId="5" fillId="34" borderId="0" xfId="0" applyFont="1" applyFill="1" applyBorder="1"/>
    <xf numFmtId="164" fontId="5" fillId="34" borderId="3" xfId="28" applyNumberFormat="1" applyFont="1" applyFill="1" applyBorder="1" applyAlignment="1">
      <alignment horizontal="right"/>
    </xf>
    <xf numFmtId="164" fontId="5" fillId="34" borderId="4" xfId="28" applyNumberFormat="1" applyFont="1" applyFill="1" applyBorder="1" applyAlignment="1">
      <alignment horizontal="right"/>
    </xf>
    <xf numFmtId="164" fontId="5" fillId="34" borderId="3" xfId="28" applyNumberFormat="1" applyFont="1" applyFill="1" applyBorder="1"/>
    <xf numFmtId="164" fontId="5" fillId="34" borderId="4" xfId="28" applyNumberFormat="1" applyFont="1" applyFill="1" applyBorder="1"/>
    <xf numFmtId="0" fontId="5" fillId="34" borderId="3" xfId="0" applyFont="1" applyFill="1" applyBorder="1"/>
    <xf numFmtId="0" fontId="5" fillId="34" borderId="4" xfId="0" applyFont="1" applyFill="1" applyBorder="1"/>
    <xf numFmtId="0" fontId="37" fillId="34" borderId="0" xfId="0" applyFont="1" applyFill="1" applyBorder="1" applyAlignment="1"/>
    <xf numFmtId="0" fontId="6" fillId="35" borderId="0" xfId="0" applyFont="1" applyFill="1" applyBorder="1" applyAlignment="1">
      <alignment horizontal="center" vertical="center" wrapText="1"/>
    </xf>
    <xf numFmtId="0" fontId="6" fillId="35" borderId="7" xfId="0" applyFont="1" applyFill="1" applyBorder="1" applyAlignment="1">
      <alignment horizontal="center" vertical="center" wrapText="1"/>
    </xf>
    <xf numFmtId="0" fontId="6" fillId="35" borderId="2" xfId="0" applyFont="1" applyFill="1" applyBorder="1" applyAlignment="1">
      <alignment horizontal="center" vertical="center" wrapText="1"/>
    </xf>
    <xf numFmtId="0" fontId="6" fillId="35" borderId="8" xfId="0" applyFont="1" applyFill="1" applyBorder="1" applyAlignment="1">
      <alignment horizontal="center" vertical="center" wrapText="1"/>
    </xf>
    <xf numFmtId="0" fontId="4" fillId="34" borderId="0" xfId="0" applyNumberFormat="1" applyFont="1" applyFill="1" applyBorder="1" applyAlignment="1" applyProtection="1">
      <alignment wrapText="1"/>
    </xf>
    <xf numFmtId="0" fontId="5" fillId="34" borderId="5" xfId="0" applyFont="1" applyFill="1" applyBorder="1"/>
    <xf numFmtId="0" fontId="5" fillId="34" borderId="1" xfId="0" applyFont="1" applyFill="1" applyBorder="1"/>
    <xf numFmtId="0" fontId="5" fillId="34" borderId="6" xfId="0" applyFont="1" applyFill="1" applyBorder="1"/>
    <xf numFmtId="1" fontId="30" fillId="33" borderId="0" xfId="0" applyNumberFormat="1" applyFont="1" applyFill="1" applyBorder="1" applyAlignment="1">
      <alignment horizontal="center" wrapText="1"/>
    </xf>
    <xf numFmtId="0" fontId="29" fillId="33" borderId="0" xfId="0" applyFont="1" applyFill="1" applyBorder="1" applyAlignment="1">
      <alignment wrapText="1"/>
    </xf>
    <xf numFmtId="1" fontId="39" fillId="34" borderId="0" xfId="0" applyNumberFormat="1" applyFont="1" applyFill="1" applyBorder="1" applyAlignment="1">
      <alignment horizontal="center" wrapText="1"/>
    </xf>
    <xf numFmtId="0" fontId="39" fillId="34" borderId="0" xfId="0" applyFont="1" applyFill="1" applyBorder="1" applyAlignment="1">
      <alignment horizontal="center" wrapText="1"/>
    </xf>
    <xf numFmtId="0" fontId="3" fillId="35" borderId="21" xfId="0" applyNumberFormat="1" applyFont="1" applyFill="1" applyBorder="1" applyAlignment="1" applyProtection="1">
      <alignment horizontal="center" vertical="center" wrapText="1"/>
    </xf>
    <xf numFmtId="0" fontId="3" fillId="35" borderId="22" xfId="0" applyNumberFormat="1" applyFont="1" applyFill="1" applyBorder="1" applyAlignment="1" applyProtection="1">
      <alignment horizontal="center" vertical="center" wrapText="1"/>
    </xf>
    <xf numFmtId="0" fontId="29" fillId="34" borderId="21" xfId="0" applyFont="1" applyFill="1" applyBorder="1" applyAlignment="1">
      <alignment wrapText="1"/>
    </xf>
    <xf numFmtId="1" fontId="30" fillId="34" borderId="22" xfId="0" applyNumberFormat="1" applyFont="1" applyFill="1" applyBorder="1" applyAlignment="1">
      <alignment horizontal="center" wrapText="1"/>
    </xf>
    <xf numFmtId="0" fontId="29" fillId="33" borderId="21" xfId="0" applyFont="1" applyFill="1" applyBorder="1" applyAlignment="1">
      <alignment wrapText="1"/>
    </xf>
    <xf numFmtId="1" fontId="30" fillId="33" borderId="22" xfId="0" applyNumberFormat="1" applyFont="1" applyFill="1" applyBorder="1" applyAlignment="1">
      <alignment horizontal="center" wrapText="1"/>
    </xf>
    <xf numFmtId="0" fontId="29" fillId="34" borderId="22" xfId="0" applyFont="1" applyFill="1" applyBorder="1" applyAlignment="1">
      <alignment horizontal="center" wrapText="1"/>
    </xf>
    <xf numFmtId="0" fontId="39" fillId="34" borderId="21" xfId="0" applyFont="1" applyFill="1" applyBorder="1" applyAlignment="1">
      <alignment horizontal="center" wrapText="1"/>
    </xf>
    <xf numFmtId="0" fontId="39" fillId="33" borderId="21" xfId="0" applyFont="1" applyFill="1" applyBorder="1" applyAlignment="1">
      <alignment horizontal="center" wrapText="1"/>
    </xf>
    <xf numFmtId="1" fontId="41" fillId="33" borderId="0" xfId="0" applyNumberFormat="1" applyFont="1" applyFill="1" applyBorder="1" applyAlignment="1">
      <alignment horizontal="center" wrapText="1"/>
    </xf>
    <xf numFmtId="0" fontId="39" fillId="33" borderId="0" xfId="0" applyFont="1" applyFill="1" applyBorder="1" applyAlignment="1">
      <alignment horizontal="center" wrapText="1"/>
    </xf>
    <xf numFmtId="1" fontId="40" fillId="33" borderId="22" xfId="0" applyNumberFormat="1" applyFont="1" applyFill="1" applyBorder="1" applyAlignment="1">
      <alignment horizontal="center" wrapText="1"/>
    </xf>
    <xf numFmtId="0" fontId="8" fillId="34" borderId="0" xfId="0" applyNumberFormat="1" applyFont="1" applyFill="1" applyBorder="1" applyAlignment="1" applyProtection="1">
      <alignment vertical="center"/>
    </xf>
    <xf numFmtId="0" fontId="8" fillId="34" borderId="0" xfId="0" applyNumberFormat="1" applyFont="1" applyFill="1" applyBorder="1" applyAlignment="1" applyProtection="1"/>
    <xf numFmtId="0" fontId="38" fillId="34" borderId="0" xfId="0" applyFont="1" applyFill="1" applyBorder="1" applyAlignment="1"/>
    <xf numFmtId="0" fontId="3" fillId="34" borderId="0" xfId="0" applyFont="1" applyFill="1" applyBorder="1"/>
    <xf numFmtId="0" fontId="3" fillId="34" borderId="0" xfId="0" applyFont="1" applyFill="1" applyBorder="1" applyAlignment="1">
      <alignment horizontal="center" vertical="center" wrapText="1"/>
    </xf>
    <xf numFmtId="0" fontId="5" fillId="34" borderId="0" xfId="0" applyFont="1" applyFill="1" applyBorder="1" applyAlignment="1">
      <alignment horizontal="center" wrapText="1"/>
    </xf>
    <xf numFmtId="0" fontId="46" fillId="0" borderId="0" xfId="0" applyFont="1" applyBorder="1"/>
    <xf numFmtId="0" fontId="4" fillId="34" borderId="0" xfId="0" applyNumberFormat="1" applyFont="1" applyFill="1" applyBorder="1" applyAlignment="1" applyProtection="1">
      <alignment wrapText="1"/>
    </xf>
    <xf numFmtId="0" fontId="43" fillId="34" borderId="0" xfId="0" applyFont="1" applyFill="1" applyBorder="1" applyAlignment="1"/>
    <xf numFmtId="0" fontId="42" fillId="34" borderId="0" xfId="0" applyFont="1" applyFill="1" applyBorder="1" applyAlignment="1">
      <alignment vertical="center"/>
    </xf>
    <xf numFmtId="0" fontId="36" fillId="34" borderId="0" xfId="0" applyFont="1" applyFill="1" applyBorder="1" applyAlignment="1">
      <alignment vertical="center" textRotation="90"/>
    </xf>
    <xf numFmtId="0" fontId="4" fillId="34" borderId="0" xfId="0" applyNumberFormat="1" applyFont="1" applyFill="1" applyBorder="1" applyAlignment="1" applyProtection="1">
      <alignment horizontal="left" wrapText="1"/>
    </xf>
    <xf numFmtId="0" fontId="3" fillId="35" borderId="0" xfId="0" applyNumberFormat="1" applyFont="1" applyFill="1" applyBorder="1" applyAlignment="1" applyProtection="1">
      <alignment horizontal="center" vertical="center" wrapText="1"/>
    </xf>
    <xf numFmtId="0" fontId="6" fillId="35" borderId="26" xfId="0" applyFont="1" applyFill="1" applyBorder="1" applyAlignment="1">
      <alignment horizontal="center" vertical="center" wrapText="1"/>
    </xf>
    <xf numFmtId="0" fontId="6" fillId="35" borderId="27" xfId="0" applyFont="1" applyFill="1" applyBorder="1" applyAlignment="1">
      <alignment horizontal="center" vertical="center" wrapText="1"/>
    </xf>
    <xf numFmtId="0" fontId="6" fillId="35" borderId="28" xfId="0" applyFont="1" applyFill="1" applyBorder="1" applyAlignment="1">
      <alignment horizontal="center" vertical="center" wrapText="1"/>
    </xf>
    <xf numFmtId="164" fontId="5" fillId="34" borderId="29" xfId="28" applyNumberFormat="1" applyFont="1" applyFill="1" applyBorder="1" applyAlignment="1">
      <alignment horizontal="right"/>
    </xf>
    <xf numFmtId="164" fontId="5" fillId="34" borderId="30" xfId="28" applyNumberFormat="1" applyFont="1" applyFill="1" applyBorder="1" applyAlignment="1">
      <alignment horizontal="right"/>
    </xf>
    <xf numFmtId="164" fontId="5" fillId="34" borderId="29" xfId="28" applyNumberFormat="1" applyFont="1" applyFill="1" applyBorder="1"/>
    <xf numFmtId="164" fontId="5" fillId="34" borderId="30" xfId="28" applyNumberFormat="1" applyFont="1" applyFill="1" applyBorder="1"/>
    <xf numFmtId="164" fontId="5" fillId="34" borderId="31" xfId="28" applyNumberFormat="1" applyFont="1" applyFill="1" applyBorder="1" applyAlignment="1">
      <alignment horizontal="right"/>
    </xf>
    <xf numFmtId="164" fontId="5" fillId="34" borderId="32" xfId="28" applyNumberFormat="1" applyFont="1" applyFill="1" applyBorder="1" applyAlignment="1">
      <alignment horizontal="right"/>
    </xf>
    <xf numFmtId="164" fontId="5" fillId="34" borderId="33" xfId="28" applyNumberFormat="1" applyFont="1" applyFill="1" applyBorder="1" applyAlignment="1">
      <alignment horizontal="right"/>
    </xf>
    <xf numFmtId="0" fontId="6" fillId="35" borderId="34" xfId="0" applyFont="1" applyFill="1" applyBorder="1" applyAlignment="1">
      <alignment horizontal="center" vertical="center" wrapText="1"/>
    </xf>
    <xf numFmtId="164" fontId="5" fillId="34" borderId="35" xfId="28" applyNumberFormat="1" applyFont="1" applyFill="1" applyBorder="1" applyAlignment="1">
      <alignment horizontal="right"/>
    </xf>
    <xf numFmtId="164" fontId="5" fillId="34" borderId="35" xfId="28" applyNumberFormat="1" applyFont="1" applyFill="1" applyBorder="1"/>
    <xf numFmtId="164" fontId="5" fillId="34" borderId="36" xfId="28" applyNumberFormat="1" applyFont="1" applyFill="1" applyBorder="1" applyAlignment="1">
      <alignment horizontal="right"/>
    </xf>
    <xf numFmtId="1" fontId="41" fillId="34" borderId="0" xfId="0" applyNumberFormat="1" applyFont="1" applyFill="1" applyBorder="1" applyAlignment="1">
      <alignment horizontal="center" wrapText="1"/>
    </xf>
    <xf numFmtId="1" fontId="40" fillId="34" borderId="22" xfId="0" applyNumberFormat="1" applyFont="1" applyFill="1" applyBorder="1" applyAlignment="1">
      <alignment horizontal="center" wrapText="1"/>
    </xf>
    <xf numFmtId="0" fontId="29" fillId="34" borderId="21" xfId="0" applyFont="1" applyFill="1" applyBorder="1" applyAlignment="1">
      <alignment horizontal="center" wrapText="1"/>
    </xf>
    <xf numFmtId="1" fontId="40" fillId="34" borderId="0" xfId="0" applyNumberFormat="1" applyFont="1" applyFill="1" applyBorder="1" applyAlignment="1">
      <alignment horizontal="center" wrapText="1"/>
    </xf>
    <xf numFmtId="0" fontId="29" fillId="34" borderId="23" xfId="0" applyFont="1" applyFill="1" applyBorder="1" applyAlignment="1">
      <alignment wrapText="1"/>
    </xf>
    <xf numFmtId="1" fontId="30" fillId="34" borderId="24" xfId="0" applyNumberFormat="1" applyFont="1" applyFill="1" applyBorder="1" applyAlignment="1">
      <alignment horizontal="center" wrapText="1"/>
    </xf>
    <xf numFmtId="0" fontId="29" fillId="34" borderId="24" xfId="0" applyFont="1" applyFill="1" applyBorder="1" applyAlignment="1">
      <alignment wrapText="1"/>
    </xf>
    <xf numFmtId="1" fontId="30" fillId="34" borderId="25" xfId="0" applyNumberFormat="1" applyFont="1" applyFill="1" applyBorder="1" applyAlignment="1">
      <alignment horizontal="center" wrapText="1"/>
    </xf>
    <xf numFmtId="0" fontId="29" fillId="34" borderId="23" xfId="0" applyFont="1" applyFill="1" applyBorder="1" applyAlignment="1">
      <alignment horizontal="center" wrapText="1"/>
    </xf>
    <xf numFmtId="1" fontId="40" fillId="34" borderId="24" xfId="0" applyNumberFormat="1" applyFont="1" applyFill="1" applyBorder="1" applyAlignment="1">
      <alignment horizontal="center" wrapText="1"/>
    </xf>
    <xf numFmtId="0" fontId="29" fillId="34" borderId="24" xfId="0" applyFont="1" applyFill="1" applyBorder="1" applyAlignment="1">
      <alignment horizontal="center" wrapText="1"/>
    </xf>
    <xf numFmtId="1" fontId="40" fillId="34" borderId="25" xfId="0" applyNumberFormat="1" applyFont="1" applyFill="1" applyBorder="1" applyAlignment="1">
      <alignment horizontal="center" wrapText="1"/>
    </xf>
    <xf numFmtId="0" fontId="44" fillId="0" borderId="0" xfId="0" applyNumberFormat="1" applyFont="1" applyFill="1" applyBorder="1" applyAlignment="1" applyProtection="1">
      <alignment wrapText="1"/>
    </xf>
    <xf numFmtId="22" fontId="45" fillId="0" borderId="0" xfId="0" applyNumberFormat="1" applyFont="1" applyFill="1" applyBorder="1" applyAlignment="1"/>
    <xf numFmtId="0" fontId="45" fillId="0" borderId="0" xfId="0" applyFont="1" applyFill="1" applyBorder="1" applyAlignment="1"/>
    <xf numFmtId="0" fontId="36" fillId="34" borderId="0" xfId="0" applyFont="1" applyFill="1" applyBorder="1" applyAlignment="1">
      <alignment horizontal="center" vertical="center" textRotation="90"/>
    </xf>
    <xf numFmtId="0" fontId="6" fillId="34" borderId="0"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6" fillId="34" borderId="35" xfId="0" applyFont="1" applyFill="1" applyBorder="1" applyAlignment="1">
      <alignment horizontal="center" vertical="center" wrapText="1"/>
    </xf>
    <xf numFmtId="0" fontId="6" fillId="34" borderId="30" xfId="0" applyFont="1" applyFill="1" applyBorder="1" applyAlignment="1">
      <alignment horizontal="center" vertical="center" wrapText="1"/>
    </xf>
    <xf numFmtId="0" fontId="9" fillId="34" borderId="0" xfId="0" applyFont="1" applyFill="1" applyBorder="1"/>
    <xf numFmtId="0" fontId="9" fillId="0" borderId="0" xfId="0" applyFont="1" applyFill="1" applyBorder="1"/>
    <xf numFmtId="0" fontId="5" fillId="0" borderId="0" xfId="0" applyFont="1" applyFill="1" applyBorder="1"/>
    <xf numFmtId="0" fontId="3" fillId="0" borderId="0" xfId="0" applyFont="1" applyFill="1" applyBorder="1"/>
    <xf numFmtId="0" fontId="10" fillId="0" borderId="0" xfId="0" applyFont="1" applyFill="1" applyBorder="1"/>
    <xf numFmtId="0" fontId="3" fillId="0" borderId="0" xfId="0" applyFont="1" applyFill="1" applyBorder="1" applyAlignment="1">
      <alignment horizontal="center" vertical="center" wrapText="1"/>
    </xf>
    <xf numFmtId="0" fontId="5" fillId="0" borderId="0" xfId="0" applyFont="1" applyFill="1" applyBorder="1" applyAlignment="1">
      <alignment horizontal="center" wrapText="1"/>
    </xf>
    <xf numFmtId="0" fontId="47" fillId="34" borderId="0" xfId="0" quotePrefix="1" applyFont="1" applyFill="1" applyBorder="1"/>
    <xf numFmtId="0" fontId="48" fillId="34" borderId="0" xfId="0" applyFont="1" applyFill="1" applyBorder="1" applyAlignment="1">
      <alignment horizontal="left" vertical="center"/>
    </xf>
    <xf numFmtId="0" fontId="3" fillId="35" borderId="0" xfId="0" applyNumberFormat="1" applyFont="1" applyFill="1" applyBorder="1" applyAlignment="1" applyProtection="1">
      <alignment horizontal="center" vertical="center" wrapText="1"/>
    </xf>
    <xf numFmtId="0" fontId="51" fillId="34" borderId="0" xfId="0" applyFont="1" applyFill="1" applyBorder="1"/>
    <xf numFmtId="0" fontId="2" fillId="34" borderId="0" xfId="0" applyFont="1" applyFill="1" applyBorder="1" applyAlignment="1">
      <alignment horizontal="center" wrapText="1"/>
    </xf>
    <xf numFmtId="164" fontId="2" fillId="34" borderId="3" xfId="28" applyNumberFormat="1" applyFont="1" applyFill="1" applyBorder="1" applyAlignment="1"/>
    <xf numFmtId="164" fontId="2" fillId="34" borderId="0" xfId="28" applyNumberFormat="1" applyFont="1" applyFill="1" applyBorder="1" applyAlignment="1">
      <alignment horizontal="center"/>
    </xf>
    <xf numFmtId="164" fontId="2" fillId="34" borderId="0" xfId="28" applyNumberFormat="1" applyFont="1" applyFill="1" applyBorder="1" applyAlignment="1"/>
    <xf numFmtId="164" fontId="2" fillId="34" borderId="4" xfId="28" applyNumberFormat="1" applyFont="1" applyFill="1" applyBorder="1" applyAlignment="1"/>
    <xf numFmtId="0" fontId="2" fillId="34" borderId="0" xfId="0" applyFont="1" applyFill="1" applyBorder="1"/>
    <xf numFmtId="164" fontId="51" fillId="34" borderId="0" xfId="28" applyNumberFormat="1" applyFont="1" applyFill="1" applyBorder="1" applyAlignment="1">
      <alignment horizontal="center"/>
    </xf>
    <xf numFmtId="164" fontId="51" fillId="34" borderId="4" xfId="28" applyNumberFormat="1" applyFont="1" applyFill="1" applyBorder="1" applyAlignment="1"/>
    <xf numFmtId="164" fontId="51" fillId="34" borderId="4" xfId="28" applyNumberFormat="1" applyFont="1" applyFill="1" applyBorder="1" applyAlignment="1">
      <alignment horizontal="center"/>
    </xf>
    <xf numFmtId="0" fontId="2" fillId="33" borderId="0" xfId="0" applyFont="1" applyFill="1" applyBorder="1" applyAlignment="1">
      <alignment horizontal="center" wrapText="1"/>
    </xf>
    <xf numFmtId="164" fontId="2" fillId="33" borderId="3" xfId="28" applyNumberFormat="1" applyFont="1" applyFill="1" applyBorder="1" applyAlignment="1"/>
    <xf numFmtId="164" fontId="51" fillId="33" borderId="0" xfId="28" applyNumberFormat="1" applyFont="1" applyFill="1" applyBorder="1" applyAlignment="1">
      <alignment horizontal="center"/>
    </xf>
    <xf numFmtId="164" fontId="2" fillId="33" borderId="0" xfId="28" applyNumberFormat="1" applyFont="1" applyFill="1" applyBorder="1" applyAlignment="1"/>
    <xf numFmtId="164" fontId="51" fillId="33" borderId="4" xfId="28" applyNumberFormat="1" applyFont="1" applyFill="1" applyBorder="1" applyAlignment="1"/>
    <xf numFmtId="164" fontId="51" fillId="33" borderId="4" xfId="28" applyNumberFormat="1" applyFont="1" applyFill="1" applyBorder="1" applyAlignment="1">
      <alignment horizontal="center"/>
    </xf>
    <xf numFmtId="164" fontId="2" fillId="33" borderId="5" xfId="28" applyNumberFormat="1" applyFont="1" applyFill="1" applyBorder="1" applyAlignment="1"/>
    <xf numFmtId="164" fontId="51" fillId="33" borderId="1" xfId="28" applyNumberFormat="1" applyFont="1" applyFill="1" applyBorder="1" applyAlignment="1">
      <alignment horizontal="center"/>
    </xf>
    <xf numFmtId="164" fontId="2" fillId="33" borderId="1" xfId="28" applyNumberFormat="1" applyFont="1" applyFill="1" applyBorder="1" applyAlignment="1"/>
    <xf numFmtId="164" fontId="51" fillId="33" borderId="6" xfId="28" applyNumberFormat="1" applyFont="1" applyFill="1" applyBorder="1" applyAlignment="1"/>
    <xf numFmtId="164" fontId="51" fillId="34" borderId="0" xfId="28" applyNumberFormat="1" applyFont="1" applyFill="1" applyBorder="1" applyAlignment="1"/>
    <xf numFmtId="0" fontId="4" fillId="34" borderId="0" xfId="0" applyNumberFormat="1" applyFont="1" applyFill="1" applyBorder="1" applyAlignment="1" applyProtection="1">
      <alignment wrapText="1"/>
    </xf>
    <xf numFmtId="0" fontId="36" fillId="34" borderId="0" xfId="0" applyFont="1" applyFill="1" applyBorder="1" applyAlignment="1">
      <alignment horizontal="center" vertical="center" textRotation="90"/>
    </xf>
    <xf numFmtId="0" fontId="37" fillId="34" borderId="0" xfId="0" applyFont="1" applyFill="1" applyBorder="1" applyAlignment="1">
      <alignment horizontal="center"/>
    </xf>
    <xf numFmtId="165" fontId="51" fillId="34" borderId="4" xfId="28" applyNumberFormat="1" applyFont="1" applyFill="1" applyBorder="1" applyAlignment="1"/>
    <xf numFmtId="165" fontId="51" fillId="33" borderId="4" xfId="28" applyNumberFormat="1" applyFont="1" applyFill="1" applyBorder="1" applyAlignment="1"/>
    <xf numFmtId="165" fontId="51" fillId="33" borderId="4" xfId="28" applyNumberFormat="1" applyFont="1" applyFill="1" applyBorder="1" applyAlignment="1">
      <alignment horizontal="center"/>
    </xf>
    <xf numFmtId="165" fontId="51" fillId="34" borderId="0" xfId="28" applyNumberFormat="1" applyFont="1" applyFill="1" applyBorder="1" applyAlignment="1">
      <alignment horizontal="center"/>
    </xf>
    <xf numFmtId="165" fontId="51" fillId="33" borderId="0" xfId="28" applyNumberFormat="1" applyFont="1" applyFill="1" applyBorder="1" applyAlignment="1">
      <alignment horizontal="center"/>
    </xf>
    <xf numFmtId="0" fontId="1" fillId="34" borderId="0" xfId="0" applyFont="1" applyFill="1" applyBorder="1"/>
    <xf numFmtId="0" fontId="57" fillId="35" borderId="3" xfId="0" applyFont="1" applyFill="1" applyBorder="1" applyAlignment="1">
      <alignment horizontal="center" vertical="center" wrapText="1"/>
    </xf>
    <xf numFmtId="0" fontId="57" fillId="35" borderId="0" xfId="0" applyFont="1" applyFill="1" applyBorder="1" applyAlignment="1">
      <alignment horizontal="center" vertical="center" wrapText="1"/>
    </xf>
    <xf numFmtId="0" fontId="57" fillId="35" borderId="4" xfId="0" applyFont="1" applyFill="1" applyBorder="1" applyAlignment="1">
      <alignment horizontal="center" vertical="center" wrapText="1"/>
    </xf>
    <xf numFmtId="0" fontId="1" fillId="34" borderId="0" xfId="0" applyFont="1" applyFill="1" applyBorder="1" applyAlignment="1">
      <alignment horizontal="center" vertical="center"/>
    </xf>
    <xf numFmtId="0" fontId="29" fillId="0" borderId="0" xfId="0" applyFont="1" applyFill="1" applyBorder="1" applyAlignment="1">
      <alignment horizontal="center" vertical="center"/>
    </xf>
    <xf numFmtId="0" fontId="32" fillId="34" borderId="0" xfId="0" applyFont="1" applyFill="1" applyAlignment="1"/>
    <xf numFmtId="0" fontId="29" fillId="34" borderId="0" xfId="0" applyFont="1" applyFill="1"/>
    <xf numFmtId="0" fontId="30" fillId="34" borderId="0" xfId="0" applyFont="1" applyFill="1" applyAlignment="1">
      <alignment vertical="center" wrapText="1"/>
    </xf>
    <xf numFmtId="0" fontId="30" fillId="34" borderId="0" xfId="0" applyFont="1" applyFill="1" applyAlignment="1">
      <alignment vertical="center"/>
    </xf>
    <xf numFmtId="0" fontId="29" fillId="34" borderId="0" xfId="0" applyFont="1" applyFill="1" applyBorder="1"/>
    <xf numFmtId="0" fontId="29" fillId="34" borderId="24" xfId="0" applyFont="1" applyFill="1" applyBorder="1"/>
    <xf numFmtId="0" fontId="29" fillId="34" borderId="25" xfId="0" applyFont="1" applyFill="1" applyBorder="1"/>
    <xf numFmtId="0" fontId="30" fillId="34" borderId="21" xfId="0" applyFont="1" applyFill="1" applyBorder="1" applyAlignment="1">
      <alignment vertical="center" wrapText="1"/>
    </xf>
    <xf numFmtId="0" fontId="30" fillId="34" borderId="0" xfId="0" applyFont="1" applyFill="1" applyBorder="1" applyAlignment="1">
      <alignment vertical="center" wrapText="1"/>
    </xf>
    <xf numFmtId="0" fontId="30" fillId="34" borderId="22" xfId="0" applyFont="1" applyFill="1" applyBorder="1" applyAlignment="1">
      <alignment vertical="center" wrapText="1"/>
    </xf>
    <xf numFmtId="0" fontId="29" fillId="33" borderId="21" xfId="0" applyFont="1" applyFill="1" applyBorder="1" applyAlignment="1">
      <alignment horizontal="center" wrapText="1"/>
    </xf>
    <xf numFmtId="1" fontId="40" fillId="33" borderId="0" xfId="0" applyNumberFormat="1" applyFont="1" applyFill="1" applyBorder="1" applyAlignment="1">
      <alignment horizontal="center" wrapText="1"/>
    </xf>
    <xf numFmtId="0" fontId="38" fillId="33" borderId="0" xfId="0" applyFont="1" applyFill="1" applyBorder="1" applyAlignment="1">
      <alignment horizontal="center" wrapText="1"/>
    </xf>
    <xf numFmtId="0" fontId="4" fillId="34" borderId="0" xfId="0" applyNumberFormat="1" applyFont="1" applyFill="1" applyBorder="1" applyAlignment="1" applyProtection="1">
      <alignment horizontal="left" wrapText="1"/>
    </xf>
    <xf numFmtId="0" fontId="36" fillId="34" borderId="0" xfId="0" applyFont="1" applyFill="1" applyBorder="1" applyAlignment="1">
      <alignment horizontal="center" vertical="center" textRotation="90"/>
    </xf>
    <xf numFmtId="0" fontId="6" fillId="35" borderId="27" xfId="0" applyFont="1" applyFill="1" applyBorder="1" applyAlignment="1">
      <alignment horizontal="center" vertical="center" textRotation="90" wrapText="1"/>
    </xf>
    <xf numFmtId="0" fontId="6" fillId="35" borderId="0" xfId="0" applyFont="1" applyFill="1" applyBorder="1" applyAlignment="1">
      <alignment horizontal="center" vertical="center" textRotation="90" wrapText="1"/>
    </xf>
    <xf numFmtId="164" fontId="6" fillId="34" borderId="0" xfId="28" applyNumberFormat="1" applyFont="1" applyFill="1" applyBorder="1" applyAlignment="1">
      <alignment horizontal="center" vertical="center"/>
    </xf>
    <xf numFmtId="22" fontId="38" fillId="0" borderId="0" xfId="0" applyNumberFormat="1" applyFont="1" applyFill="1" applyBorder="1" applyAlignment="1"/>
    <xf numFmtId="0" fontId="3" fillId="34" borderId="0" xfId="0" applyFont="1" applyFill="1" applyBorder="1" applyAlignment="1">
      <alignment horizontal="center"/>
    </xf>
    <xf numFmtId="0" fontId="60" fillId="34" borderId="0" xfId="0" applyFont="1" applyFill="1" applyBorder="1"/>
    <xf numFmtId="0" fontId="3" fillId="36" borderId="0" xfId="0" applyFont="1" applyFill="1" applyBorder="1" applyAlignment="1">
      <alignment horizontal="center"/>
    </xf>
    <xf numFmtId="164" fontId="5" fillId="36" borderId="0" xfId="28" applyNumberFormat="1" applyFont="1" applyFill="1" applyBorder="1" applyAlignment="1">
      <alignment horizontal="right"/>
    </xf>
    <xf numFmtId="164" fontId="5" fillId="36" borderId="29" xfId="28" applyNumberFormat="1" applyFont="1" applyFill="1" applyBorder="1" applyAlignment="1">
      <alignment horizontal="right"/>
    </xf>
    <xf numFmtId="164" fontId="5" fillId="36" borderId="35" xfId="28" applyNumberFormat="1" applyFont="1" applyFill="1" applyBorder="1" applyAlignment="1">
      <alignment horizontal="right"/>
    </xf>
    <xf numFmtId="164" fontId="5" fillId="36" borderId="30" xfId="28" applyNumberFormat="1" applyFont="1" applyFill="1" applyBorder="1" applyAlignment="1">
      <alignment horizontal="right"/>
    </xf>
    <xf numFmtId="0" fontId="60" fillId="36" borderId="0" xfId="0" applyFont="1" applyFill="1" applyBorder="1"/>
    <xf numFmtId="164" fontId="10" fillId="36" borderId="0" xfId="28" applyNumberFormat="1" applyFont="1" applyFill="1" applyBorder="1"/>
    <xf numFmtId="164" fontId="5" fillId="36" borderId="0" xfId="28" applyNumberFormat="1" applyFont="1" applyFill="1" applyBorder="1"/>
    <xf numFmtId="164" fontId="5" fillId="36" borderId="29" xfId="28" applyNumberFormat="1" applyFont="1" applyFill="1" applyBorder="1"/>
    <xf numFmtId="164" fontId="5" fillId="36" borderId="35" xfId="28" applyNumberFormat="1" applyFont="1" applyFill="1" applyBorder="1"/>
    <xf numFmtId="164" fontId="5" fillId="36" borderId="30" xfId="28" applyNumberFormat="1" applyFont="1" applyFill="1" applyBorder="1"/>
    <xf numFmtId="0" fontId="5" fillId="36" borderId="0" xfId="0" applyFont="1" applyFill="1" applyBorder="1" applyAlignment="1">
      <alignment horizontal="center"/>
    </xf>
    <xf numFmtId="0" fontId="36" fillId="34" borderId="0" xfId="0" applyFont="1" applyFill="1" applyBorder="1" applyAlignment="1">
      <alignment horizontal="center" vertical="center"/>
    </xf>
    <xf numFmtId="1" fontId="3" fillId="34" borderId="0" xfId="28" applyNumberFormat="1" applyFont="1" applyFill="1" applyBorder="1" applyAlignment="1">
      <alignment horizontal="center"/>
    </xf>
    <xf numFmtId="1" fontId="3" fillId="34" borderId="35" xfId="28" applyNumberFormat="1" applyFont="1" applyFill="1" applyBorder="1" applyAlignment="1">
      <alignment horizontal="center"/>
    </xf>
    <xf numFmtId="0" fontId="36" fillId="34" borderId="0" xfId="0" applyFont="1" applyFill="1" applyBorder="1" applyAlignment="1">
      <alignment vertical="center"/>
    </xf>
    <xf numFmtId="164" fontId="3" fillId="34" borderId="29" xfId="28" applyNumberFormat="1" applyFont="1" applyFill="1" applyBorder="1" applyAlignment="1">
      <alignment horizontal="left"/>
    </xf>
    <xf numFmtId="0" fontId="61" fillId="0" borderId="0" xfId="35" applyFont="1" applyAlignment="1" applyProtection="1">
      <alignment vertical="center"/>
    </xf>
    <xf numFmtId="0" fontId="61" fillId="34" borderId="0" xfId="35" applyNumberFormat="1" applyFont="1" applyFill="1" applyBorder="1" applyAlignment="1" applyProtection="1"/>
    <xf numFmtId="0" fontId="49" fillId="34" borderId="0" xfId="0" applyFont="1" applyFill="1" applyBorder="1" applyAlignment="1">
      <alignment horizontal="left"/>
    </xf>
    <xf numFmtId="0" fontId="58" fillId="35" borderId="7" xfId="0" applyFont="1" applyFill="1" applyBorder="1" applyAlignment="1">
      <alignment horizontal="center"/>
    </xf>
    <xf numFmtId="0" fontId="58" fillId="35" borderId="2" xfId="0" applyFont="1" applyFill="1" applyBorder="1" applyAlignment="1">
      <alignment horizontal="center"/>
    </xf>
    <xf numFmtId="0" fontId="58" fillId="35" borderId="8" xfId="0" applyFont="1" applyFill="1" applyBorder="1" applyAlignment="1">
      <alignment horizontal="center"/>
    </xf>
    <xf numFmtId="0" fontId="57" fillId="35" borderId="0" xfId="0" applyNumberFormat="1" applyFont="1" applyFill="1" applyBorder="1" applyAlignment="1" applyProtection="1">
      <alignment horizontal="center" vertical="center" wrapText="1"/>
    </xf>
    <xf numFmtId="0" fontId="52" fillId="34" borderId="0" xfId="0" applyNumberFormat="1" applyFont="1" applyFill="1" applyBorder="1" applyAlignment="1" applyProtection="1">
      <alignment horizontal="left" vertical="center" wrapText="1"/>
    </xf>
    <xf numFmtId="0" fontId="52" fillId="34" borderId="0" xfId="0" applyNumberFormat="1" applyFont="1" applyFill="1" applyBorder="1" applyAlignment="1" applyProtection="1">
      <alignment horizontal="left"/>
    </xf>
    <xf numFmtId="0" fontId="54" fillId="34" borderId="0" xfId="0" applyNumberFormat="1" applyFont="1" applyFill="1" applyBorder="1" applyAlignment="1" applyProtection="1">
      <alignment horizontal="left" wrapText="1"/>
    </xf>
    <xf numFmtId="22" fontId="55" fillId="34" borderId="0" xfId="0" applyNumberFormat="1" applyFont="1" applyFill="1" applyBorder="1" applyAlignment="1">
      <alignment horizontal="right"/>
    </xf>
    <xf numFmtId="0" fontId="55" fillId="34" borderId="0" xfId="0" applyFont="1" applyFill="1" applyBorder="1" applyAlignment="1">
      <alignment horizontal="right"/>
    </xf>
    <xf numFmtId="0" fontId="56" fillId="34" borderId="0" xfId="0" applyNumberFormat="1" applyFont="1" applyFill="1" applyBorder="1" applyAlignment="1" applyProtection="1">
      <alignment horizontal="center"/>
    </xf>
    <xf numFmtId="0" fontId="30" fillId="35" borderId="18" xfId="0" applyFont="1" applyFill="1" applyBorder="1" applyAlignment="1">
      <alignment horizontal="center" vertical="center" wrapText="1"/>
    </xf>
    <xf numFmtId="0" fontId="30" fillId="35" borderId="19" xfId="0" applyFont="1" applyFill="1" applyBorder="1" applyAlignment="1">
      <alignment horizontal="center" vertical="center" wrapText="1"/>
    </xf>
    <xf numFmtId="0" fontId="30" fillId="35" borderId="20" xfId="0" applyFont="1" applyFill="1" applyBorder="1" applyAlignment="1">
      <alignment horizontal="center" vertical="center" wrapText="1"/>
    </xf>
    <xf numFmtId="0" fontId="30" fillId="35" borderId="0" xfId="0" applyFont="1" applyFill="1" applyBorder="1" applyAlignment="1">
      <alignment horizontal="center"/>
    </xf>
    <xf numFmtId="0" fontId="30" fillId="35" borderId="22" xfId="0" applyFont="1" applyFill="1" applyBorder="1" applyAlignment="1">
      <alignment horizontal="center"/>
    </xf>
    <xf numFmtId="0" fontId="3" fillId="35" borderId="21" xfId="0" applyNumberFormat="1" applyFont="1" applyFill="1" applyBorder="1" applyAlignment="1" applyProtection="1">
      <alignment horizontal="center" vertical="center" wrapText="1"/>
    </xf>
    <xf numFmtId="0" fontId="3" fillId="35" borderId="0" xfId="0" applyNumberFormat="1" applyFont="1" applyFill="1" applyBorder="1" applyAlignment="1" applyProtection="1">
      <alignment horizontal="center" vertical="center" wrapText="1"/>
    </xf>
    <xf numFmtId="0" fontId="34" fillId="34" borderId="0" xfId="0" applyNumberFormat="1" applyFont="1" applyFill="1" applyBorder="1" applyAlignment="1" applyProtection="1">
      <alignment horizontal="left"/>
    </xf>
    <xf numFmtId="0" fontId="29" fillId="34" borderId="21" xfId="0" applyFont="1" applyFill="1" applyBorder="1" applyAlignment="1">
      <alignment horizontal="center" wrapText="1"/>
    </xf>
    <xf numFmtId="0" fontId="29" fillId="34" borderId="0" xfId="0" applyFont="1" applyFill="1" applyBorder="1" applyAlignment="1">
      <alignment horizontal="center" wrapText="1"/>
    </xf>
    <xf numFmtId="0" fontId="30" fillId="35" borderId="21" xfId="0" applyFont="1" applyFill="1" applyBorder="1" applyAlignment="1">
      <alignment horizontal="center"/>
    </xf>
    <xf numFmtId="0" fontId="3" fillId="35" borderId="22" xfId="0" applyNumberFormat="1" applyFont="1" applyFill="1" applyBorder="1" applyAlignment="1" applyProtection="1">
      <alignment horizontal="center" vertical="center" wrapText="1"/>
    </xf>
    <xf numFmtId="0" fontId="29" fillId="34" borderId="22" xfId="0" applyFont="1" applyFill="1" applyBorder="1" applyAlignment="1">
      <alignment horizontal="center" wrapText="1"/>
    </xf>
    <xf numFmtId="22" fontId="38" fillId="34" borderId="0" xfId="0" applyNumberFormat="1" applyFont="1" applyFill="1" applyBorder="1" applyAlignment="1">
      <alignment horizontal="right"/>
    </xf>
    <xf numFmtId="0" fontId="38" fillId="34" borderId="0" xfId="0" applyFont="1" applyFill="1" applyBorder="1" applyAlignment="1">
      <alignment horizontal="right"/>
    </xf>
    <xf numFmtId="0" fontId="4" fillId="34" borderId="0" xfId="0" applyNumberFormat="1" applyFont="1" applyFill="1" applyBorder="1" applyAlignment="1" applyProtection="1">
      <alignment wrapText="1"/>
    </xf>
    <xf numFmtId="0" fontId="4" fillId="34" borderId="0" xfId="0" applyNumberFormat="1" applyFont="1" applyFill="1" applyBorder="1" applyAlignment="1" applyProtection="1">
      <alignment horizontal="left" wrapText="1"/>
    </xf>
    <xf numFmtId="0" fontId="4" fillId="34" borderId="0" xfId="0" applyNumberFormat="1" applyFont="1" applyFill="1" applyBorder="1" applyAlignment="1" applyProtection="1">
      <alignment horizontal="left"/>
    </xf>
    <xf numFmtId="0" fontId="30" fillId="35" borderId="21" xfId="0" applyFont="1" applyFill="1" applyBorder="1" applyAlignment="1">
      <alignment horizontal="center" vertical="center" wrapText="1"/>
    </xf>
    <xf numFmtId="0" fontId="30" fillId="35" borderId="0" xfId="0" applyFont="1" applyFill="1" applyBorder="1" applyAlignment="1">
      <alignment horizontal="center" vertical="center" wrapText="1"/>
    </xf>
    <xf numFmtId="0" fontId="30" fillId="35" borderId="22" xfId="0" applyFont="1" applyFill="1" applyBorder="1" applyAlignment="1">
      <alignment horizontal="center" vertical="center" wrapText="1"/>
    </xf>
    <xf numFmtId="0" fontId="30" fillId="34" borderId="21" xfId="0" applyFont="1" applyFill="1" applyBorder="1" applyAlignment="1">
      <alignment horizontal="center" vertical="center" wrapText="1"/>
    </xf>
    <xf numFmtId="0" fontId="30" fillId="34" borderId="0" xfId="0" applyFont="1" applyFill="1" applyBorder="1" applyAlignment="1">
      <alignment horizontal="center" vertical="center" wrapText="1"/>
    </xf>
    <xf numFmtId="0" fontId="30" fillId="34" borderId="22" xfId="0" applyFont="1" applyFill="1" applyBorder="1" applyAlignment="1">
      <alignment horizontal="center" vertical="center" wrapText="1"/>
    </xf>
    <xf numFmtId="0" fontId="59" fillId="35" borderId="21" xfId="0" applyFont="1" applyFill="1" applyBorder="1" applyAlignment="1">
      <alignment horizontal="center" wrapText="1"/>
    </xf>
    <xf numFmtId="0" fontId="59" fillId="35" borderId="0" xfId="0" applyFont="1" applyFill="1" applyBorder="1" applyAlignment="1">
      <alignment horizontal="center" wrapText="1"/>
    </xf>
    <xf numFmtId="0" fontId="59" fillId="35" borderId="22" xfId="0" applyFont="1" applyFill="1" applyBorder="1" applyAlignment="1">
      <alignment horizontal="center" wrapText="1"/>
    </xf>
    <xf numFmtId="0" fontId="7" fillId="34" borderId="0" xfId="0" applyNumberFormat="1" applyFont="1" applyFill="1" applyBorder="1" applyAlignment="1" applyProtection="1">
      <alignment wrapText="1"/>
    </xf>
    <xf numFmtId="0" fontId="36" fillId="34" borderId="0" xfId="0" applyFont="1" applyFill="1" applyBorder="1" applyAlignment="1">
      <alignment horizontal="center" vertical="center" textRotation="90"/>
    </xf>
    <xf numFmtId="0" fontId="34" fillId="34" borderId="0" xfId="0" applyFont="1" applyFill="1" applyBorder="1" applyAlignment="1">
      <alignment horizontal="left"/>
    </xf>
    <xf numFmtId="0" fontId="7" fillId="34" borderId="0" xfId="0" applyNumberFormat="1" applyFont="1" applyFill="1" applyBorder="1" applyAlignment="1" applyProtection="1">
      <alignment horizontal="left"/>
    </xf>
    <xf numFmtId="0" fontId="37" fillId="34" borderId="0" xfId="0" applyFont="1" applyFill="1" applyBorder="1" applyAlignment="1">
      <alignment horizontal="center"/>
    </xf>
    <xf numFmtId="0" fontId="36" fillId="36" borderId="0" xfId="0" applyFont="1" applyFill="1" applyBorder="1" applyAlignment="1">
      <alignment horizontal="center" vertical="center" textRotation="90"/>
    </xf>
    <xf numFmtId="0" fontId="37" fillId="34" borderId="32" xfId="0" applyFont="1" applyFill="1" applyBorder="1" applyAlignment="1">
      <alignment horizontal="center"/>
    </xf>
    <xf numFmtId="0" fontId="42" fillId="34" borderId="0" xfId="0" applyFont="1" applyFill="1" applyBorder="1" applyAlignment="1">
      <alignment horizontal="center"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onlinemba.wsu.edu/executive-mba/enrollment-details/" TargetMode="External"/><Relationship Id="rId2" Type="http://schemas.openxmlformats.org/officeDocument/2006/relationships/hyperlink" Target="http://onlinemba.wsu.edu/mba/enrollment-details/" TargetMode="External"/><Relationship Id="rId1" Type="http://schemas.openxmlformats.org/officeDocument/2006/relationships/hyperlink" Target="http://www.wsu.edu/futurestudents/scholarships/index.ht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budget.wsu.edu/tuition-and-fees/index.html" TargetMode="External"/><Relationship Id="rId2" Type="http://schemas.openxmlformats.org/officeDocument/2006/relationships/hyperlink" Target="http://onlinemba.wsu.edu/executive-mba/enrollment-details/" TargetMode="External"/><Relationship Id="rId1" Type="http://schemas.openxmlformats.org/officeDocument/2006/relationships/hyperlink" Target="http://onlinemba.wsu.edu/mba/enrollment-detail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8"/>
  <sheetViews>
    <sheetView tabSelected="1" topLeftCell="A37" workbookViewId="0">
      <selection activeCell="A60" sqref="A60:J60"/>
    </sheetView>
  </sheetViews>
  <sheetFormatPr baseColWidth="10" defaultColWidth="8.83203125" defaultRowHeight="14"/>
  <cols>
    <col min="1" max="2" width="10.6640625" style="5" customWidth="1"/>
    <col min="3" max="3" width="7.6640625" style="5" customWidth="1"/>
    <col min="4" max="4" width="12.6640625" style="5" customWidth="1"/>
    <col min="5" max="5" width="7.6640625" style="5" customWidth="1"/>
    <col min="6" max="6" width="10.6640625" style="5" customWidth="1"/>
    <col min="7" max="7" width="7.6640625" style="5" customWidth="1"/>
    <col min="8" max="8" width="12.6640625" style="5" customWidth="1"/>
    <col min="9" max="9" width="7.6640625" style="5" customWidth="1"/>
    <col min="10" max="10" width="4.6640625" style="5" customWidth="1"/>
    <col min="11" max="245" width="8.83203125" style="5"/>
    <col min="246" max="246" width="6.6640625" style="5" customWidth="1"/>
    <col min="247" max="255" width="9.6640625" style="5" customWidth="1"/>
    <col min="256" max="501" width="8.83203125" style="5"/>
    <col min="502" max="502" width="6.6640625" style="5" customWidth="1"/>
    <col min="503" max="511" width="9.6640625" style="5" customWidth="1"/>
    <col min="512" max="757" width="8.83203125" style="5"/>
    <col min="758" max="758" width="6.6640625" style="5" customWidth="1"/>
    <col min="759" max="767" width="9.6640625" style="5" customWidth="1"/>
    <col min="768" max="1013" width="8.83203125" style="5"/>
    <col min="1014" max="1014" width="6.6640625" style="5" customWidth="1"/>
    <col min="1015" max="1023" width="9.6640625" style="5" customWidth="1"/>
    <col min="1024" max="1269" width="8.83203125" style="5"/>
    <col min="1270" max="1270" width="6.6640625" style="5" customWidth="1"/>
    <col min="1271" max="1279" width="9.6640625" style="5" customWidth="1"/>
    <col min="1280" max="1525" width="8.83203125" style="5"/>
    <col min="1526" max="1526" width="6.6640625" style="5" customWidth="1"/>
    <col min="1527" max="1535" width="9.6640625" style="5" customWidth="1"/>
    <col min="1536" max="1781" width="8.83203125" style="5"/>
    <col min="1782" max="1782" width="6.6640625" style="5" customWidth="1"/>
    <col min="1783" max="1791" width="9.6640625" style="5" customWidth="1"/>
    <col min="1792" max="2037" width="8.83203125" style="5"/>
    <col min="2038" max="2038" width="6.6640625" style="5" customWidth="1"/>
    <col min="2039" max="2047" width="9.6640625" style="5" customWidth="1"/>
    <col min="2048" max="2293" width="8.83203125" style="5"/>
    <col min="2294" max="2294" width="6.6640625" style="5" customWidth="1"/>
    <col min="2295" max="2303" width="9.6640625" style="5" customWidth="1"/>
    <col min="2304" max="2549" width="8.83203125" style="5"/>
    <col min="2550" max="2550" width="6.6640625" style="5" customWidth="1"/>
    <col min="2551" max="2559" width="9.6640625" style="5" customWidth="1"/>
    <col min="2560" max="2805" width="8.83203125" style="5"/>
    <col min="2806" max="2806" width="6.6640625" style="5" customWidth="1"/>
    <col min="2807" max="2815" width="9.6640625" style="5" customWidth="1"/>
    <col min="2816" max="3061" width="8.83203125" style="5"/>
    <col min="3062" max="3062" width="6.6640625" style="5" customWidth="1"/>
    <col min="3063" max="3071" width="9.6640625" style="5" customWidth="1"/>
    <col min="3072" max="3317" width="8.83203125" style="5"/>
    <col min="3318" max="3318" width="6.6640625" style="5" customWidth="1"/>
    <col min="3319" max="3327" width="9.6640625" style="5" customWidth="1"/>
    <col min="3328" max="3573" width="8.83203125" style="5"/>
    <col min="3574" max="3574" width="6.6640625" style="5" customWidth="1"/>
    <col min="3575" max="3583" width="9.6640625" style="5" customWidth="1"/>
    <col min="3584" max="3829" width="8.83203125" style="5"/>
    <col min="3830" max="3830" width="6.6640625" style="5" customWidth="1"/>
    <col min="3831" max="3839" width="9.6640625" style="5" customWidth="1"/>
    <col min="3840" max="4085" width="8.83203125" style="5"/>
    <col min="4086" max="4086" width="6.6640625" style="5" customWidth="1"/>
    <col min="4087" max="4095" width="9.6640625" style="5" customWidth="1"/>
    <col min="4096" max="4341" width="8.83203125" style="5"/>
    <col min="4342" max="4342" width="6.6640625" style="5" customWidth="1"/>
    <col min="4343" max="4351" width="9.6640625" style="5" customWidth="1"/>
    <col min="4352" max="4597" width="8.83203125" style="5"/>
    <col min="4598" max="4598" width="6.6640625" style="5" customWidth="1"/>
    <col min="4599" max="4607" width="9.6640625" style="5" customWidth="1"/>
    <col min="4608" max="4853" width="8.83203125" style="5"/>
    <col min="4854" max="4854" width="6.6640625" style="5" customWidth="1"/>
    <col min="4855" max="4863" width="9.6640625" style="5" customWidth="1"/>
    <col min="4864" max="5109" width="8.83203125" style="5"/>
    <col min="5110" max="5110" width="6.6640625" style="5" customWidth="1"/>
    <col min="5111" max="5119" width="9.6640625" style="5" customWidth="1"/>
    <col min="5120" max="5365" width="8.83203125" style="5"/>
    <col min="5366" max="5366" width="6.6640625" style="5" customWidth="1"/>
    <col min="5367" max="5375" width="9.6640625" style="5" customWidth="1"/>
    <col min="5376" max="5621" width="8.83203125" style="5"/>
    <col min="5622" max="5622" width="6.6640625" style="5" customWidth="1"/>
    <col min="5623" max="5631" width="9.6640625" style="5" customWidth="1"/>
    <col min="5632" max="5877" width="8.83203125" style="5"/>
    <col min="5878" max="5878" width="6.6640625" style="5" customWidth="1"/>
    <col min="5879" max="5887" width="9.6640625" style="5" customWidth="1"/>
    <col min="5888" max="6133" width="8.83203125" style="5"/>
    <col min="6134" max="6134" width="6.6640625" style="5" customWidth="1"/>
    <col min="6135" max="6143" width="9.6640625" style="5" customWidth="1"/>
    <col min="6144" max="6389" width="8.83203125" style="5"/>
    <col min="6390" max="6390" width="6.6640625" style="5" customWidth="1"/>
    <col min="6391" max="6399" width="9.6640625" style="5" customWidth="1"/>
    <col min="6400" max="6645" width="8.83203125" style="5"/>
    <col min="6646" max="6646" width="6.6640625" style="5" customWidth="1"/>
    <col min="6647" max="6655" width="9.6640625" style="5" customWidth="1"/>
    <col min="6656" max="6901" width="8.83203125" style="5"/>
    <col min="6902" max="6902" width="6.6640625" style="5" customWidth="1"/>
    <col min="6903" max="6911" width="9.6640625" style="5" customWidth="1"/>
    <col min="6912" max="7157" width="8.83203125" style="5"/>
    <col min="7158" max="7158" width="6.6640625" style="5" customWidth="1"/>
    <col min="7159" max="7167" width="9.6640625" style="5" customWidth="1"/>
    <col min="7168" max="7413" width="8.83203125" style="5"/>
    <col min="7414" max="7414" width="6.6640625" style="5" customWidth="1"/>
    <col min="7415" max="7423" width="9.6640625" style="5" customWidth="1"/>
    <col min="7424" max="7669" width="8.83203125" style="5"/>
    <col min="7670" max="7670" width="6.6640625" style="5" customWidth="1"/>
    <col min="7671" max="7679" width="9.6640625" style="5" customWidth="1"/>
    <col min="7680" max="7925" width="8.83203125" style="5"/>
    <col min="7926" max="7926" width="6.6640625" style="5" customWidth="1"/>
    <col min="7927" max="7935" width="9.6640625" style="5" customWidth="1"/>
    <col min="7936" max="8181" width="8.83203125" style="5"/>
    <col min="8182" max="8182" width="6.6640625" style="5" customWidth="1"/>
    <col min="8183" max="8191" width="9.6640625" style="5" customWidth="1"/>
    <col min="8192" max="8437" width="8.83203125" style="5"/>
    <col min="8438" max="8438" width="6.6640625" style="5" customWidth="1"/>
    <col min="8439" max="8447" width="9.6640625" style="5" customWidth="1"/>
    <col min="8448" max="8693" width="8.83203125" style="5"/>
    <col min="8694" max="8694" width="6.6640625" style="5" customWidth="1"/>
    <col min="8695" max="8703" width="9.6640625" style="5" customWidth="1"/>
    <col min="8704" max="8949" width="8.83203125" style="5"/>
    <col min="8950" max="8950" width="6.6640625" style="5" customWidth="1"/>
    <col min="8951" max="8959" width="9.6640625" style="5" customWidth="1"/>
    <col min="8960" max="9205" width="8.83203125" style="5"/>
    <col min="9206" max="9206" width="6.6640625" style="5" customWidth="1"/>
    <col min="9207" max="9215" width="9.6640625" style="5" customWidth="1"/>
    <col min="9216" max="9461" width="8.83203125" style="5"/>
    <col min="9462" max="9462" width="6.6640625" style="5" customWidth="1"/>
    <col min="9463" max="9471" width="9.6640625" style="5" customWidth="1"/>
    <col min="9472" max="9717" width="8.83203125" style="5"/>
    <col min="9718" max="9718" width="6.6640625" style="5" customWidth="1"/>
    <col min="9719" max="9727" width="9.6640625" style="5" customWidth="1"/>
    <col min="9728" max="9973" width="8.83203125" style="5"/>
    <col min="9974" max="9974" width="6.6640625" style="5" customWidth="1"/>
    <col min="9975" max="9983" width="9.6640625" style="5" customWidth="1"/>
    <col min="9984" max="10229" width="8.83203125" style="5"/>
    <col min="10230" max="10230" width="6.6640625" style="5" customWidth="1"/>
    <col min="10231" max="10239" width="9.6640625" style="5" customWidth="1"/>
    <col min="10240" max="10485" width="8.83203125" style="5"/>
    <col min="10486" max="10486" width="6.6640625" style="5" customWidth="1"/>
    <col min="10487" max="10495" width="9.6640625" style="5" customWidth="1"/>
    <col min="10496" max="10741" width="8.83203125" style="5"/>
    <col min="10742" max="10742" width="6.6640625" style="5" customWidth="1"/>
    <col min="10743" max="10751" width="9.6640625" style="5" customWidth="1"/>
    <col min="10752" max="10997" width="8.83203125" style="5"/>
    <col min="10998" max="10998" width="6.6640625" style="5" customWidth="1"/>
    <col min="10999" max="11007" width="9.6640625" style="5" customWidth="1"/>
    <col min="11008" max="11253" width="8.83203125" style="5"/>
    <col min="11254" max="11254" width="6.6640625" style="5" customWidth="1"/>
    <col min="11255" max="11263" width="9.6640625" style="5" customWidth="1"/>
    <col min="11264" max="11509" width="8.83203125" style="5"/>
    <col min="11510" max="11510" width="6.6640625" style="5" customWidth="1"/>
    <col min="11511" max="11519" width="9.6640625" style="5" customWidth="1"/>
    <col min="11520" max="11765" width="8.83203125" style="5"/>
    <col min="11766" max="11766" width="6.6640625" style="5" customWidth="1"/>
    <col min="11767" max="11775" width="9.6640625" style="5" customWidth="1"/>
    <col min="11776" max="12021" width="8.83203125" style="5"/>
    <col min="12022" max="12022" width="6.6640625" style="5" customWidth="1"/>
    <col min="12023" max="12031" width="9.6640625" style="5" customWidth="1"/>
    <col min="12032" max="12277" width="8.83203125" style="5"/>
    <col min="12278" max="12278" width="6.6640625" style="5" customWidth="1"/>
    <col min="12279" max="12287" width="9.6640625" style="5" customWidth="1"/>
    <col min="12288" max="12533" width="8.83203125" style="5"/>
    <col min="12534" max="12534" width="6.6640625" style="5" customWidth="1"/>
    <col min="12535" max="12543" width="9.6640625" style="5" customWidth="1"/>
    <col min="12544" max="12789" width="8.83203125" style="5"/>
    <col min="12790" max="12790" width="6.6640625" style="5" customWidth="1"/>
    <col min="12791" max="12799" width="9.6640625" style="5" customWidth="1"/>
    <col min="12800" max="13045" width="8.83203125" style="5"/>
    <col min="13046" max="13046" width="6.6640625" style="5" customWidth="1"/>
    <col min="13047" max="13055" width="9.6640625" style="5" customWidth="1"/>
    <col min="13056" max="13301" width="8.83203125" style="5"/>
    <col min="13302" max="13302" width="6.6640625" style="5" customWidth="1"/>
    <col min="13303" max="13311" width="9.6640625" style="5" customWidth="1"/>
    <col min="13312" max="13557" width="8.83203125" style="5"/>
    <col min="13558" max="13558" width="6.6640625" style="5" customWidth="1"/>
    <col min="13559" max="13567" width="9.6640625" style="5" customWidth="1"/>
    <col min="13568" max="13813" width="8.83203125" style="5"/>
    <col min="13814" max="13814" width="6.6640625" style="5" customWidth="1"/>
    <col min="13815" max="13823" width="9.6640625" style="5" customWidth="1"/>
    <col min="13824" max="14069" width="8.83203125" style="5"/>
    <col min="14070" max="14070" width="6.6640625" style="5" customWidth="1"/>
    <col min="14071" max="14079" width="9.6640625" style="5" customWidth="1"/>
    <col min="14080" max="14325" width="8.83203125" style="5"/>
    <col min="14326" max="14326" width="6.6640625" style="5" customWidth="1"/>
    <col min="14327" max="14335" width="9.6640625" style="5" customWidth="1"/>
    <col min="14336" max="14581" width="8.83203125" style="5"/>
    <col min="14582" max="14582" width="6.6640625" style="5" customWidth="1"/>
    <col min="14583" max="14591" width="9.6640625" style="5" customWidth="1"/>
    <col min="14592" max="14837" width="8.83203125" style="5"/>
    <col min="14838" max="14838" width="6.6640625" style="5" customWidth="1"/>
    <col min="14839" max="14847" width="9.6640625" style="5" customWidth="1"/>
    <col min="14848" max="15093" width="8.83203125" style="5"/>
    <col min="15094" max="15094" width="6.6640625" style="5" customWidth="1"/>
    <col min="15095" max="15103" width="9.6640625" style="5" customWidth="1"/>
    <col min="15104" max="15349" width="8.83203125" style="5"/>
    <col min="15350" max="15350" width="6.6640625" style="5" customWidth="1"/>
    <col min="15351" max="15359" width="9.6640625" style="5" customWidth="1"/>
    <col min="15360" max="15605" width="8.83203125" style="5"/>
    <col min="15606" max="15606" width="6.6640625" style="5" customWidth="1"/>
    <col min="15607" max="15615" width="9.6640625" style="5" customWidth="1"/>
    <col min="15616" max="15861" width="8.83203125" style="5"/>
    <col min="15862" max="15862" width="6.6640625" style="5" customWidth="1"/>
    <col min="15863" max="15871" width="9.6640625" style="5" customWidth="1"/>
    <col min="15872" max="16117" width="8.83203125" style="5"/>
    <col min="16118" max="16118" width="6.6640625" style="5" customWidth="1"/>
    <col min="16119" max="16127" width="9.6640625" style="5" customWidth="1"/>
    <col min="16128" max="16384" width="8.83203125" style="5"/>
  </cols>
  <sheetData>
    <row r="1" spans="1:10" s="7" customFormat="1" ht="13">
      <c r="A1" s="198" t="s">
        <v>64</v>
      </c>
      <c r="B1" s="198"/>
      <c r="C1" s="198"/>
      <c r="D1" s="198"/>
      <c r="E1" s="198"/>
      <c r="F1" s="198"/>
      <c r="G1" s="198"/>
      <c r="H1" s="198"/>
      <c r="I1" s="198"/>
      <c r="J1" s="198"/>
    </row>
    <row r="2" spans="1:10" s="12" customFormat="1" ht="3" customHeight="1">
      <c r="A2" s="123"/>
      <c r="B2" s="123"/>
      <c r="C2" s="123"/>
      <c r="D2" s="123"/>
      <c r="E2" s="123"/>
      <c r="F2" s="123"/>
      <c r="G2" s="123"/>
      <c r="H2" s="123"/>
      <c r="I2" s="123"/>
      <c r="J2" s="123"/>
    </row>
    <row r="3" spans="1:10" s="7" customFormat="1" ht="13">
      <c r="A3" s="202" t="s">
        <v>41</v>
      </c>
      <c r="B3" s="199" t="s">
        <v>11</v>
      </c>
      <c r="C3" s="200"/>
      <c r="D3" s="200"/>
      <c r="E3" s="201"/>
      <c r="F3" s="199" t="s">
        <v>12</v>
      </c>
      <c r="G3" s="200"/>
      <c r="H3" s="200"/>
      <c r="I3" s="201"/>
      <c r="J3" s="152"/>
    </row>
    <row r="4" spans="1:10" s="157" customFormat="1">
      <c r="A4" s="202"/>
      <c r="B4" s="153" t="s">
        <v>56</v>
      </c>
      <c r="C4" s="154" t="s">
        <v>8</v>
      </c>
      <c r="D4" s="154" t="s">
        <v>57</v>
      </c>
      <c r="E4" s="155" t="s">
        <v>8</v>
      </c>
      <c r="F4" s="153" t="s">
        <v>56</v>
      </c>
      <c r="G4" s="154" t="s">
        <v>8</v>
      </c>
      <c r="H4" s="154" t="s">
        <v>57</v>
      </c>
      <c r="I4" s="155" t="s">
        <v>8</v>
      </c>
      <c r="J4" s="156"/>
    </row>
    <row r="5" spans="1:10" s="7" customFormat="1" ht="13">
      <c r="A5" s="124">
        <v>1970</v>
      </c>
      <c r="B5" s="125">
        <v>432</v>
      </c>
      <c r="C5" s="126"/>
      <c r="D5" s="127">
        <v>1080</v>
      </c>
      <c r="E5" s="128"/>
      <c r="F5" s="125">
        <v>432</v>
      </c>
      <c r="G5" s="127"/>
      <c r="H5" s="127">
        <v>1080</v>
      </c>
      <c r="I5" s="128"/>
      <c r="J5" s="129"/>
    </row>
    <row r="6" spans="1:10" s="7" customFormat="1" ht="13">
      <c r="A6" s="124">
        <f>A5+1</f>
        <v>1971</v>
      </c>
      <c r="B6" s="125">
        <v>495</v>
      </c>
      <c r="C6" s="130">
        <v>14.583333333333325</v>
      </c>
      <c r="D6" s="127">
        <v>1581</v>
      </c>
      <c r="E6" s="131">
        <v>46.388888888888879</v>
      </c>
      <c r="F6" s="125">
        <v>555</v>
      </c>
      <c r="G6" s="130">
        <v>28.472222222222232</v>
      </c>
      <c r="H6" s="127">
        <v>1641</v>
      </c>
      <c r="I6" s="132">
        <v>51.944444444444436</v>
      </c>
      <c r="J6" s="129"/>
    </row>
    <row r="7" spans="1:10" s="7" customFormat="1" ht="13">
      <c r="A7" s="124">
        <f t="shared" ref="A7:A9" si="0">A6+1</f>
        <v>1972</v>
      </c>
      <c r="B7" s="125">
        <v>564</v>
      </c>
      <c r="C7" s="130">
        <v>13.939393939393941</v>
      </c>
      <c r="D7" s="127">
        <v>1581</v>
      </c>
      <c r="E7" s="131">
        <v>0</v>
      </c>
      <c r="F7" s="125">
        <v>624</v>
      </c>
      <c r="G7" s="130">
        <v>12.432432432432439</v>
      </c>
      <c r="H7" s="127">
        <v>1641</v>
      </c>
      <c r="I7" s="132">
        <v>0</v>
      </c>
      <c r="J7" s="129"/>
    </row>
    <row r="8" spans="1:10" s="7" customFormat="1" ht="13">
      <c r="A8" s="124">
        <f t="shared" si="0"/>
        <v>1973</v>
      </c>
      <c r="B8" s="125">
        <v>564</v>
      </c>
      <c r="C8" s="130">
        <v>0</v>
      </c>
      <c r="D8" s="127">
        <v>1581</v>
      </c>
      <c r="E8" s="131">
        <v>0</v>
      </c>
      <c r="F8" s="125">
        <v>624</v>
      </c>
      <c r="G8" s="130">
        <v>0</v>
      </c>
      <c r="H8" s="127">
        <v>1641</v>
      </c>
      <c r="I8" s="132">
        <v>0</v>
      </c>
      <c r="J8" s="129"/>
    </row>
    <row r="9" spans="1:10" s="7" customFormat="1" ht="13">
      <c r="A9" s="124">
        <f t="shared" si="0"/>
        <v>1974</v>
      </c>
      <c r="B9" s="125">
        <v>564</v>
      </c>
      <c r="C9" s="130">
        <v>0</v>
      </c>
      <c r="D9" s="127">
        <v>1581</v>
      </c>
      <c r="E9" s="131">
        <v>0</v>
      </c>
      <c r="F9" s="125">
        <v>624</v>
      </c>
      <c r="G9" s="130">
        <v>0</v>
      </c>
      <c r="H9" s="127">
        <v>1641</v>
      </c>
      <c r="I9" s="132">
        <v>0</v>
      </c>
      <c r="J9" s="129"/>
    </row>
    <row r="10" spans="1:10" s="7" customFormat="1" ht="13">
      <c r="A10" s="133">
        <f>A9+1</f>
        <v>1975</v>
      </c>
      <c r="B10" s="134">
        <v>564</v>
      </c>
      <c r="C10" s="135">
        <v>0</v>
      </c>
      <c r="D10" s="136">
        <v>1581</v>
      </c>
      <c r="E10" s="137">
        <v>0</v>
      </c>
      <c r="F10" s="134">
        <v>624</v>
      </c>
      <c r="G10" s="135">
        <v>0</v>
      </c>
      <c r="H10" s="136">
        <v>1641</v>
      </c>
      <c r="I10" s="138">
        <v>0</v>
      </c>
      <c r="J10" s="129"/>
    </row>
    <row r="11" spans="1:10" s="7" customFormat="1" ht="13">
      <c r="A11" s="133">
        <f t="shared" ref="A11:A48" si="1">A10+1</f>
        <v>1976</v>
      </c>
      <c r="B11" s="134">
        <v>564</v>
      </c>
      <c r="C11" s="135">
        <v>0</v>
      </c>
      <c r="D11" s="136">
        <v>1581</v>
      </c>
      <c r="E11" s="137">
        <v>0</v>
      </c>
      <c r="F11" s="134">
        <v>624</v>
      </c>
      <c r="G11" s="135">
        <v>0</v>
      </c>
      <c r="H11" s="136">
        <v>1641</v>
      </c>
      <c r="I11" s="138">
        <v>0</v>
      </c>
      <c r="J11" s="129"/>
    </row>
    <row r="12" spans="1:10" s="7" customFormat="1" ht="13">
      <c r="A12" s="133">
        <f t="shared" si="1"/>
        <v>1977</v>
      </c>
      <c r="B12" s="134">
        <v>660</v>
      </c>
      <c r="C12" s="135">
        <v>17.021276595744684</v>
      </c>
      <c r="D12" s="136">
        <v>2394</v>
      </c>
      <c r="E12" s="137">
        <v>51.423149905123331</v>
      </c>
      <c r="F12" s="134">
        <v>740</v>
      </c>
      <c r="G12" s="135">
        <v>18.589743589743591</v>
      </c>
      <c r="H12" s="136">
        <v>2736</v>
      </c>
      <c r="I12" s="138">
        <v>66.727605118829985</v>
      </c>
      <c r="J12" s="129"/>
    </row>
    <row r="13" spans="1:10" s="7" customFormat="1" ht="13">
      <c r="A13" s="133">
        <f t="shared" si="1"/>
        <v>1978</v>
      </c>
      <c r="B13" s="134">
        <v>686</v>
      </c>
      <c r="C13" s="135">
        <v>3.9393939393939315</v>
      </c>
      <c r="D13" s="136">
        <v>2394</v>
      </c>
      <c r="E13" s="137">
        <v>0</v>
      </c>
      <c r="F13" s="134">
        <v>770</v>
      </c>
      <c r="G13" s="135">
        <v>4.0540540540540571</v>
      </c>
      <c r="H13" s="136">
        <v>2736</v>
      </c>
      <c r="I13" s="138">
        <v>0</v>
      </c>
      <c r="J13" s="129"/>
    </row>
    <row r="14" spans="1:10" s="7" customFormat="1" ht="13">
      <c r="A14" s="133">
        <f t="shared" si="1"/>
        <v>1979</v>
      </c>
      <c r="B14" s="134">
        <v>686</v>
      </c>
      <c r="C14" s="135">
        <v>0</v>
      </c>
      <c r="D14" s="136">
        <v>2394</v>
      </c>
      <c r="E14" s="137">
        <v>0</v>
      </c>
      <c r="F14" s="134">
        <v>770</v>
      </c>
      <c r="G14" s="135">
        <v>0</v>
      </c>
      <c r="H14" s="136">
        <v>2736</v>
      </c>
      <c r="I14" s="138">
        <v>0</v>
      </c>
      <c r="J14" s="129"/>
    </row>
    <row r="15" spans="1:10" s="7" customFormat="1" ht="13">
      <c r="A15" s="124">
        <f t="shared" si="1"/>
        <v>1980</v>
      </c>
      <c r="B15" s="125">
        <v>686</v>
      </c>
      <c r="C15" s="130">
        <v>0</v>
      </c>
      <c r="D15" s="127">
        <v>2394</v>
      </c>
      <c r="E15" s="131">
        <v>0</v>
      </c>
      <c r="F15" s="125">
        <v>770</v>
      </c>
      <c r="G15" s="130">
        <v>0</v>
      </c>
      <c r="H15" s="127">
        <v>2736</v>
      </c>
      <c r="I15" s="132">
        <v>0</v>
      </c>
      <c r="J15" s="129"/>
    </row>
    <row r="16" spans="1:10" s="7" customFormat="1" ht="13">
      <c r="A16" s="124">
        <f t="shared" si="1"/>
        <v>1981</v>
      </c>
      <c r="B16" s="125">
        <v>1060</v>
      </c>
      <c r="C16" s="130">
        <v>54.518950437317784</v>
      </c>
      <c r="D16" s="127">
        <v>3048</v>
      </c>
      <c r="E16" s="131">
        <v>27.318295739348365</v>
      </c>
      <c r="F16" s="125">
        <v>1240</v>
      </c>
      <c r="G16" s="130">
        <v>61.038961038961048</v>
      </c>
      <c r="H16" s="127">
        <v>3600</v>
      </c>
      <c r="I16" s="132">
        <v>31.578947368421062</v>
      </c>
      <c r="J16" s="129"/>
    </row>
    <row r="17" spans="1:10" s="7" customFormat="1" ht="13">
      <c r="A17" s="124">
        <f t="shared" si="1"/>
        <v>1982</v>
      </c>
      <c r="B17" s="125">
        <v>1176</v>
      </c>
      <c r="C17" s="130">
        <v>10.943396226415093</v>
      </c>
      <c r="D17" s="127">
        <v>3256</v>
      </c>
      <c r="E17" s="131">
        <v>6.8241469816272993</v>
      </c>
      <c r="F17" s="125">
        <v>1702</v>
      </c>
      <c r="G17" s="130">
        <v>37.258064516129032</v>
      </c>
      <c r="H17" s="127">
        <v>4212</v>
      </c>
      <c r="I17" s="132">
        <v>16.999999999999993</v>
      </c>
      <c r="J17" s="129"/>
    </row>
    <row r="18" spans="1:10" s="7" customFormat="1" ht="13">
      <c r="A18" s="124">
        <f t="shared" si="1"/>
        <v>1983</v>
      </c>
      <c r="B18" s="125">
        <v>1308</v>
      </c>
      <c r="C18" s="130">
        <v>11.22448979591837</v>
      </c>
      <c r="D18" s="127">
        <v>3624</v>
      </c>
      <c r="E18" s="131">
        <v>11.302211302211296</v>
      </c>
      <c r="F18" s="125">
        <v>1890</v>
      </c>
      <c r="G18" s="130">
        <v>11.045828437132776</v>
      </c>
      <c r="H18" s="127">
        <v>4692</v>
      </c>
      <c r="I18" s="132">
        <v>11.396011396011385</v>
      </c>
      <c r="J18" s="129"/>
    </row>
    <row r="19" spans="1:10" s="7" customFormat="1" ht="13">
      <c r="A19" s="124">
        <f t="shared" si="1"/>
        <v>1984</v>
      </c>
      <c r="B19" s="125">
        <v>1308</v>
      </c>
      <c r="C19" s="130">
        <v>0</v>
      </c>
      <c r="D19" s="127">
        <v>3624</v>
      </c>
      <c r="E19" s="131">
        <v>0</v>
      </c>
      <c r="F19" s="125">
        <v>1890</v>
      </c>
      <c r="G19" s="130">
        <v>0</v>
      </c>
      <c r="H19" s="127">
        <v>4692</v>
      </c>
      <c r="I19" s="132">
        <v>0</v>
      </c>
      <c r="J19" s="129"/>
    </row>
    <row r="20" spans="1:10" s="7" customFormat="1" ht="13">
      <c r="A20" s="133">
        <f t="shared" si="1"/>
        <v>1985</v>
      </c>
      <c r="B20" s="134">
        <v>1606</v>
      </c>
      <c r="C20" s="135">
        <v>22.782874617737004</v>
      </c>
      <c r="D20" s="136">
        <v>4462</v>
      </c>
      <c r="E20" s="137">
        <v>23.123620309050775</v>
      </c>
      <c r="F20" s="134">
        <v>2320</v>
      </c>
      <c r="G20" s="135">
        <v>22.751322751322746</v>
      </c>
      <c r="H20" s="136">
        <v>5776</v>
      </c>
      <c r="I20" s="138">
        <v>23.103154305200334</v>
      </c>
      <c r="J20" s="129"/>
    </row>
    <row r="21" spans="1:10" s="7" customFormat="1" ht="13">
      <c r="A21" s="133">
        <f t="shared" si="1"/>
        <v>1986</v>
      </c>
      <c r="B21" s="134">
        <v>1606</v>
      </c>
      <c r="C21" s="135">
        <v>0</v>
      </c>
      <c r="D21" s="136">
        <v>4462</v>
      </c>
      <c r="E21" s="137">
        <v>0</v>
      </c>
      <c r="F21" s="134">
        <v>2320</v>
      </c>
      <c r="G21" s="135">
        <v>0</v>
      </c>
      <c r="H21" s="136">
        <v>5776</v>
      </c>
      <c r="I21" s="138">
        <v>0</v>
      </c>
      <c r="J21" s="129"/>
    </row>
    <row r="22" spans="1:10" s="7" customFormat="1" ht="13">
      <c r="A22" s="133">
        <f t="shared" si="1"/>
        <v>1987</v>
      </c>
      <c r="B22" s="134">
        <v>1732</v>
      </c>
      <c r="C22" s="135">
        <v>7.8455790784557999</v>
      </c>
      <c r="D22" s="136">
        <v>4810</v>
      </c>
      <c r="E22" s="137">
        <v>7.7991931869116904</v>
      </c>
      <c r="F22" s="134">
        <v>2506</v>
      </c>
      <c r="G22" s="135">
        <v>8.017241379310347</v>
      </c>
      <c r="H22" s="136">
        <v>6228</v>
      </c>
      <c r="I22" s="138">
        <v>7.8254847645429448</v>
      </c>
      <c r="J22" s="129"/>
    </row>
    <row r="23" spans="1:10" s="7" customFormat="1" ht="13">
      <c r="A23" s="133">
        <f t="shared" si="1"/>
        <v>1988</v>
      </c>
      <c r="B23" s="134">
        <v>1798</v>
      </c>
      <c r="C23" s="135">
        <v>3.8106235565819935</v>
      </c>
      <c r="D23" s="136">
        <v>4998</v>
      </c>
      <c r="E23" s="137">
        <v>3.9085239085238976</v>
      </c>
      <c r="F23" s="134">
        <v>2602</v>
      </c>
      <c r="G23" s="135">
        <v>3.8308060654429266</v>
      </c>
      <c r="H23" s="136">
        <v>6474</v>
      </c>
      <c r="I23" s="138">
        <v>3.9499036608863225</v>
      </c>
      <c r="J23" s="129"/>
    </row>
    <row r="24" spans="1:10" s="7" customFormat="1" ht="13">
      <c r="A24" s="133">
        <f t="shared" si="1"/>
        <v>1989</v>
      </c>
      <c r="B24" s="134">
        <v>1827</v>
      </c>
      <c r="C24" s="135">
        <v>1.6129032258064502</v>
      </c>
      <c r="D24" s="136">
        <v>5082</v>
      </c>
      <c r="E24" s="137">
        <v>1.6806722689075571</v>
      </c>
      <c r="F24" s="134">
        <v>2838</v>
      </c>
      <c r="G24" s="135">
        <v>9.069946195234424</v>
      </c>
      <c r="H24" s="136">
        <v>7084</v>
      </c>
      <c r="I24" s="138">
        <v>9.422304603027488</v>
      </c>
      <c r="J24" s="129"/>
    </row>
    <row r="25" spans="1:10" s="7" customFormat="1" ht="13">
      <c r="A25" s="124">
        <f t="shared" si="1"/>
        <v>1990</v>
      </c>
      <c r="B25" s="125">
        <v>1953</v>
      </c>
      <c r="C25" s="130">
        <v>6.8965517241379226</v>
      </c>
      <c r="D25" s="127">
        <v>5434</v>
      </c>
      <c r="E25" s="131">
        <v>6.9264069264069361</v>
      </c>
      <c r="F25" s="125">
        <v>3034</v>
      </c>
      <c r="G25" s="130">
        <v>6.9062720225510965</v>
      </c>
      <c r="H25" s="127">
        <v>7578</v>
      </c>
      <c r="I25" s="132">
        <v>6.9734613212873997</v>
      </c>
      <c r="J25" s="129"/>
    </row>
    <row r="26" spans="1:10" s="7" customFormat="1" ht="13">
      <c r="A26" s="124">
        <f t="shared" si="1"/>
        <v>1991</v>
      </c>
      <c r="B26" s="125">
        <v>2178</v>
      </c>
      <c r="C26" s="130">
        <v>11.520737327188947</v>
      </c>
      <c r="D26" s="127">
        <v>6076</v>
      </c>
      <c r="E26" s="131">
        <v>11.814501288185507</v>
      </c>
      <c r="F26" s="125">
        <v>3388</v>
      </c>
      <c r="G26" s="130">
        <v>11.667765326301915</v>
      </c>
      <c r="H26" s="127">
        <v>8472</v>
      </c>
      <c r="I26" s="132">
        <v>11.79730799683294</v>
      </c>
      <c r="J26" s="129"/>
    </row>
    <row r="27" spans="1:10" s="7" customFormat="1" ht="13">
      <c r="A27" s="124">
        <f t="shared" si="1"/>
        <v>1992</v>
      </c>
      <c r="B27" s="125">
        <v>2254</v>
      </c>
      <c r="C27" s="130">
        <v>3.489439853076215</v>
      </c>
      <c r="D27" s="127">
        <v>6346</v>
      </c>
      <c r="E27" s="131">
        <v>4.4437129690585886</v>
      </c>
      <c r="F27" s="125">
        <v>3538</v>
      </c>
      <c r="G27" s="130">
        <v>4.4273907910271637</v>
      </c>
      <c r="H27" s="127">
        <v>8850</v>
      </c>
      <c r="I27" s="132">
        <v>4.4617563739376864</v>
      </c>
      <c r="J27" s="129"/>
    </row>
    <row r="28" spans="1:10" s="7" customFormat="1" ht="13">
      <c r="A28" s="124">
        <f t="shared" si="1"/>
        <v>1993</v>
      </c>
      <c r="B28" s="125">
        <v>2532</v>
      </c>
      <c r="C28" s="130">
        <v>12.333629103815436</v>
      </c>
      <c r="D28" s="127">
        <v>7134</v>
      </c>
      <c r="E28" s="131">
        <v>12.417270721714457</v>
      </c>
      <c r="F28" s="125">
        <v>3978</v>
      </c>
      <c r="G28" s="130">
        <v>12.436404748445451</v>
      </c>
      <c r="H28" s="127">
        <v>9964</v>
      </c>
      <c r="I28" s="132">
        <v>12.587570621468934</v>
      </c>
      <c r="J28" s="129"/>
    </row>
    <row r="29" spans="1:10" s="7" customFormat="1" ht="13">
      <c r="A29" s="124">
        <f t="shared" si="1"/>
        <v>1994</v>
      </c>
      <c r="B29" s="125">
        <v>2908</v>
      </c>
      <c r="C29" s="130">
        <v>14.849921011058441</v>
      </c>
      <c r="D29" s="127">
        <v>8200</v>
      </c>
      <c r="E29" s="131">
        <v>14.942528735632177</v>
      </c>
      <c r="F29" s="125">
        <v>4566</v>
      </c>
      <c r="G29" s="130">
        <v>14.781297134238303</v>
      </c>
      <c r="H29" s="127">
        <v>11436</v>
      </c>
      <c r="I29" s="132">
        <v>14.77318346045764</v>
      </c>
      <c r="J29" s="129"/>
    </row>
    <row r="30" spans="1:10" s="7" customFormat="1" ht="13">
      <c r="A30" s="133">
        <f t="shared" si="1"/>
        <v>1995</v>
      </c>
      <c r="B30" s="134">
        <v>3022</v>
      </c>
      <c r="C30" s="135">
        <v>3.9202200825309452</v>
      </c>
      <c r="D30" s="136">
        <v>8526</v>
      </c>
      <c r="E30" s="137">
        <v>3.9756097560975645</v>
      </c>
      <c r="F30" s="134">
        <v>4748</v>
      </c>
      <c r="G30" s="135">
        <v>3.985983355234346</v>
      </c>
      <c r="H30" s="136">
        <v>11892</v>
      </c>
      <c r="I30" s="138">
        <v>3.9874081846799525</v>
      </c>
      <c r="J30" s="129"/>
    </row>
    <row r="31" spans="1:10" s="7" customFormat="1" ht="13">
      <c r="A31" s="133">
        <f t="shared" si="1"/>
        <v>1996</v>
      </c>
      <c r="B31" s="134">
        <v>3142</v>
      </c>
      <c r="C31" s="135">
        <v>3.97088021178027</v>
      </c>
      <c r="D31" s="136">
        <v>9758</v>
      </c>
      <c r="E31" s="137">
        <v>14.449917898193764</v>
      </c>
      <c r="F31" s="134">
        <v>4936</v>
      </c>
      <c r="G31" s="135">
        <v>3.9595619208087518</v>
      </c>
      <c r="H31" s="136">
        <v>12368</v>
      </c>
      <c r="I31" s="138">
        <v>4.0026908846283238</v>
      </c>
      <c r="J31" s="129"/>
    </row>
    <row r="32" spans="1:10" s="7" customFormat="1" ht="13">
      <c r="A32" s="133">
        <f t="shared" si="1"/>
        <v>1997</v>
      </c>
      <c r="B32" s="134">
        <v>3266</v>
      </c>
      <c r="C32" s="135">
        <v>3.9465308720560088</v>
      </c>
      <c r="D32" s="136">
        <v>10148</v>
      </c>
      <c r="E32" s="137">
        <v>3.996720639475293</v>
      </c>
      <c r="F32" s="134">
        <v>5132</v>
      </c>
      <c r="G32" s="135">
        <v>3.9708265802268938</v>
      </c>
      <c r="H32" s="136">
        <v>12866</v>
      </c>
      <c r="I32" s="138">
        <v>4.0265200517464406</v>
      </c>
      <c r="J32" s="129"/>
    </row>
    <row r="33" spans="1:10" s="7" customFormat="1" ht="13">
      <c r="A33" s="133">
        <f t="shared" si="1"/>
        <v>1998</v>
      </c>
      <c r="B33" s="134">
        <v>3396</v>
      </c>
      <c r="C33" s="135">
        <v>3.9804041641151144</v>
      </c>
      <c r="D33" s="136">
        <v>10554</v>
      </c>
      <c r="E33" s="137">
        <v>4.000788332676386</v>
      </c>
      <c r="F33" s="134">
        <v>5334</v>
      </c>
      <c r="G33" s="135">
        <v>3.9360872954014026</v>
      </c>
      <c r="H33" s="136">
        <v>13380</v>
      </c>
      <c r="I33" s="138">
        <v>3.9950256489973635</v>
      </c>
      <c r="J33" s="129"/>
    </row>
    <row r="34" spans="1:10" s="7" customFormat="1" ht="13">
      <c r="A34" s="133">
        <f t="shared" si="1"/>
        <v>1999</v>
      </c>
      <c r="B34" s="134">
        <v>3530</v>
      </c>
      <c r="C34" s="135">
        <v>3.94581861012957</v>
      </c>
      <c r="D34" s="136">
        <v>10564</v>
      </c>
      <c r="E34" s="148">
        <v>9.4750805381837999E-2</v>
      </c>
      <c r="F34" s="134">
        <v>5494</v>
      </c>
      <c r="G34" s="135">
        <v>2.9996250468691477</v>
      </c>
      <c r="H34" s="136">
        <v>13390</v>
      </c>
      <c r="I34" s="149">
        <v>7.473841554559435E-2</v>
      </c>
      <c r="J34" s="129"/>
    </row>
    <row r="35" spans="1:10" s="7" customFormat="1" ht="13">
      <c r="A35" s="124">
        <f t="shared" si="1"/>
        <v>2000</v>
      </c>
      <c r="B35" s="125">
        <v>3658</v>
      </c>
      <c r="C35" s="130">
        <v>3.6260623229461775</v>
      </c>
      <c r="D35" s="127">
        <v>10544</v>
      </c>
      <c r="E35" s="147">
        <v>-0.18932222642937813</v>
      </c>
      <c r="F35" s="125">
        <v>5654</v>
      </c>
      <c r="G35" s="130">
        <v>2.9122679286494257</v>
      </c>
      <c r="H35" s="127">
        <v>13850</v>
      </c>
      <c r="I35" s="132">
        <v>3.4353995519044167</v>
      </c>
      <c r="J35" s="129"/>
    </row>
    <row r="36" spans="1:10" s="7" customFormat="1" ht="13">
      <c r="A36" s="124">
        <f t="shared" si="1"/>
        <v>2001</v>
      </c>
      <c r="B36" s="125">
        <v>3898</v>
      </c>
      <c r="C36" s="130">
        <v>6.5609622744669194</v>
      </c>
      <c r="D36" s="127">
        <v>11258</v>
      </c>
      <c r="E36" s="131">
        <v>6.7716236722306533</v>
      </c>
      <c r="F36" s="125">
        <v>5854</v>
      </c>
      <c r="G36" s="130">
        <v>3.5373187124159822</v>
      </c>
      <c r="H36" s="127">
        <v>14344</v>
      </c>
      <c r="I36" s="132">
        <v>3.5667870036101057</v>
      </c>
      <c r="J36" s="129"/>
    </row>
    <row r="37" spans="1:10" s="7" customFormat="1" ht="13">
      <c r="A37" s="124">
        <f t="shared" si="1"/>
        <v>2002</v>
      </c>
      <c r="B37" s="125">
        <v>4520</v>
      </c>
      <c r="C37" s="130">
        <v>15.956900974858911</v>
      </c>
      <c r="D37" s="127">
        <v>12270</v>
      </c>
      <c r="E37" s="131">
        <v>8.9891632616805772</v>
      </c>
      <c r="F37" s="125">
        <v>6088</v>
      </c>
      <c r="G37" s="130">
        <v>3.9972668261018196</v>
      </c>
      <c r="H37" s="127">
        <v>14918</v>
      </c>
      <c r="I37" s="132">
        <v>4.0016731734523248</v>
      </c>
      <c r="J37" s="129"/>
    </row>
    <row r="38" spans="1:10" s="7" customFormat="1" ht="13">
      <c r="A38" s="124">
        <f t="shared" si="1"/>
        <v>2003</v>
      </c>
      <c r="B38" s="125">
        <v>4836</v>
      </c>
      <c r="C38" s="130">
        <v>6.991150442477867</v>
      </c>
      <c r="D38" s="127">
        <v>12938</v>
      </c>
      <c r="E38" s="131">
        <v>5.4441727791361139</v>
      </c>
      <c r="F38" s="125">
        <v>6278</v>
      </c>
      <c r="G38" s="130">
        <v>3.1208935611038102</v>
      </c>
      <c r="H38" s="127">
        <v>15294</v>
      </c>
      <c r="I38" s="132">
        <v>2.5204450998793426</v>
      </c>
      <c r="J38" s="129"/>
    </row>
    <row r="39" spans="1:10" s="7" customFormat="1" ht="13">
      <c r="A39" s="124">
        <f t="shared" si="1"/>
        <v>2004</v>
      </c>
      <c r="B39" s="125">
        <v>5154</v>
      </c>
      <c r="C39" s="130">
        <v>6.575682382133996</v>
      </c>
      <c r="D39" s="127">
        <v>13572</v>
      </c>
      <c r="E39" s="131">
        <v>4.9002937084557052</v>
      </c>
      <c r="F39" s="125">
        <v>6404</v>
      </c>
      <c r="G39" s="130">
        <v>2.007008601465432</v>
      </c>
      <c r="H39" s="127">
        <v>15598</v>
      </c>
      <c r="I39" s="132">
        <v>1.9877075977507541</v>
      </c>
      <c r="J39" s="129"/>
    </row>
    <row r="40" spans="1:10" s="7" customFormat="1" ht="13">
      <c r="A40" s="133">
        <f t="shared" si="1"/>
        <v>2005</v>
      </c>
      <c r="B40" s="134">
        <v>5506</v>
      </c>
      <c r="C40" s="135">
        <v>6.8296468762126583</v>
      </c>
      <c r="D40" s="136">
        <v>14514</v>
      </c>
      <c r="E40" s="137">
        <v>6.9407603890362601</v>
      </c>
      <c r="F40" s="134">
        <v>6724</v>
      </c>
      <c r="G40" s="135">
        <v>4.9968769519050493</v>
      </c>
      <c r="H40" s="136">
        <v>16378</v>
      </c>
      <c r="I40" s="138">
        <v>5.000641107834336</v>
      </c>
      <c r="J40" s="129"/>
    </row>
    <row r="41" spans="1:10" s="7" customFormat="1" ht="13">
      <c r="A41" s="133">
        <f t="shared" si="1"/>
        <v>2006</v>
      </c>
      <c r="B41" s="134">
        <v>5887</v>
      </c>
      <c r="C41" s="135">
        <v>6.9197239375226927</v>
      </c>
      <c r="D41" s="136">
        <v>15527</v>
      </c>
      <c r="E41" s="137">
        <v>6.979468099765751</v>
      </c>
      <c r="F41" s="134">
        <v>7065</v>
      </c>
      <c r="G41" s="135">
        <v>5.0713860797144461</v>
      </c>
      <c r="H41" s="136">
        <v>17203</v>
      </c>
      <c r="I41" s="138">
        <v>5.0372450848699568</v>
      </c>
      <c r="J41" s="129"/>
    </row>
    <row r="42" spans="1:10" s="7" customFormat="1" ht="13">
      <c r="A42" s="133">
        <f t="shared" si="1"/>
        <v>2007</v>
      </c>
      <c r="B42" s="134">
        <v>6290</v>
      </c>
      <c r="C42" s="135">
        <v>6.845591982333965</v>
      </c>
      <c r="D42" s="136">
        <v>16604</v>
      </c>
      <c r="E42" s="137">
        <v>6.9363045018355107</v>
      </c>
      <c r="F42" s="134">
        <v>7550</v>
      </c>
      <c r="G42" s="135">
        <v>6.8648266100495459</v>
      </c>
      <c r="H42" s="136">
        <v>18398</v>
      </c>
      <c r="I42" s="138">
        <v>6.9464628262512429</v>
      </c>
      <c r="J42" s="129"/>
    </row>
    <row r="43" spans="1:10" s="7" customFormat="1" ht="13">
      <c r="A43" s="133">
        <f t="shared" si="1"/>
        <v>2008</v>
      </c>
      <c r="B43" s="134">
        <v>6720</v>
      </c>
      <c r="C43" s="135">
        <v>6.8362480127186043</v>
      </c>
      <c r="D43" s="136">
        <v>17756</v>
      </c>
      <c r="E43" s="137">
        <v>6.9380872079016997</v>
      </c>
      <c r="F43" s="134">
        <v>8068</v>
      </c>
      <c r="G43" s="135">
        <v>6.860927152317875</v>
      </c>
      <c r="H43" s="136">
        <v>19676</v>
      </c>
      <c r="I43" s="138">
        <v>6.9464072181758985</v>
      </c>
      <c r="J43" s="129"/>
    </row>
    <row r="44" spans="1:10" s="7" customFormat="1" ht="13">
      <c r="A44" s="133">
        <f t="shared" si="1"/>
        <v>2009</v>
      </c>
      <c r="B44" s="134">
        <v>7600</v>
      </c>
      <c r="C44" s="135">
        <v>13.095238095238093</v>
      </c>
      <c r="D44" s="136">
        <v>18676</v>
      </c>
      <c r="E44" s="137">
        <v>5.1813471502590636</v>
      </c>
      <c r="F44" s="134">
        <v>8456</v>
      </c>
      <c r="G44" s="135">
        <v>4.8091224590976589</v>
      </c>
      <c r="H44" s="136">
        <v>20644</v>
      </c>
      <c r="I44" s="138">
        <v>4.9196991258385836</v>
      </c>
      <c r="J44" s="129"/>
    </row>
    <row r="45" spans="1:10" s="7" customFormat="1" ht="13">
      <c r="A45" s="124">
        <f t="shared" si="1"/>
        <v>2010</v>
      </c>
      <c r="B45" s="125">
        <v>8592</v>
      </c>
      <c r="C45" s="130">
        <v>13.052631578947359</v>
      </c>
      <c r="D45" s="127">
        <v>19634</v>
      </c>
      <c r="E45" s="131">
        <v>5.1295780681088088</v>
      </c>
      <c r="F45" s="125">
        <v>8852</v>
      </c>
      <c r="G45" s="130">
        <v>4.6830652790917693</v>
      </c>
      <c r="H45" s="127">
        <v>21650</v>
      </c>
      <c r="I45" s="132">
        <v>4.8730866111218685</v>
      </c>
      <c r="J45" s="129"/>
    </row>
    <row r="46" spans="1:10" s="7" customFormat="1" ht="13">
      <c r="A46" s="124">
        <f t="shared" si="1"/>
        <v>2011</v>
      </c>
      <c r="B46" s="125">
        <v>9886</v>
      </c>
      <c r="C46" s="130">
        <f>(B46/B45-1)*100</f>
        <v>15.060521415270012</v>
      </c>
      <c r="D46" s="127">
        <v>21164</v>
      </c>
      <c r="E46" s="131">
        <f>(D46/D45-1)*100</f>
        <v>7.7926046653763903</v>
      </c>
      <c r="F46" s="125">
        <v>10188</v>
      </c>
      <c r="G46" s="130">
        <f>(F46/F45-1)*100</f>
        <v>15.092634432896524</v>
      </c>
      <c r="H46" s="127">
        <v>23342</v>
      </c>
      <c r="I46" s="131">
        <f>(H46/H45-1)*100</f>
        <v>7.8152424942263377</v>
      </c>
      <c r="J46" s="129"/>
    </row>
    <row r="47" spans="1:10" s="7" customFormat="1" ht="13">
      <c r="A47" s="124">
        <f t="shared" si="1"/>
        <v>2012</v>
      </c>
      <c r="B47" s="125">
        <v>11386</v>
      </c>
      <c r="C47" s="130">
        <f>(B47/B46-1)*100</f>
        <v>15.172971879425457</v>
      </c>
      <c r="D47" s="127">
        <v>24468</v>
      </c>
      <c r="E47" s="131">
        <f>(D47/D46-1)*100</f>
        <v>15.611415611415612</v>
      </c>
      <c r="F47" s="125">
        <v>11736</v>
      </c>
      <c r="G47" s="130">
        <f>(F47/F46-1)*100</f>
        <v>15.194346289752648</v>
      </c>
      <c r="H47" s="127">
        <v>25168</v>
      </c>
      <c r="I47" s="131">
        <f>(H47/H46-1)*100</f>
        <v>7.8228086710650402</v>
      </c>
      <c r="J47" s="129"/>
    </row>
    <row r="48" spans="1:10" s="7" customFormat="1" ht="13">
      <c r="A48" s="124">
        <f t="shared" si="1"/>
        <v>2013</v>
      </c>
      <c r="B48" s="125">
        <v>11396</v>
      </c>
      <c r="C48" s="150">
        <v>8.7827156156694564E-2</v>
      </c>
      <c r="D48" s="127">
        <v>24478</v>
      </c>
      <c r="E48" s="147">
        <v>4.0869707372892528E-2</v>
      </c>
      <c r="F48" s="125">
        <v>11746</v>
      </c>
      <c r="G48" s="150">
        <v>8.5207907293805007E-2</v>
      </c>
      <c r="H48" s="127">
        <v>25178</v>
      </c>
      <c r="I48" s="147">
        <v>3.9732994278440792E-2</v>
      </c>
      <c r="J48" s="129"/>
    </row>
    <row r="49" spans="1:10" s="7" customFormat="1" ht="13">
      <c r="A49" s="124">
        <v>2014</v>
      </c>
      <c r="B49" s="125">
        <v>11418</v>
      </c>
      <c r="C49" s="150">
        <f>(B49/B48-1)*100</f>
        <v>0.19305019305020377</v>
      </c>
      <c r="D49" s="127">
        <v>24500</v>
      </c>
      <c r="E49" s="147">
        <f>(D49/D48-1)*100</f>
        <v>8.9876623907181319E-2</v>
      </c>
      <c r="F49" s="125">
        <v>11768</v>
      </c>
      <c r="G49" s="150">
        <f>(F49/F48-1)*100</f>
        <v>0.18729780350756897</v>
      </c>
      <c r="H49" s="127">
        <v>25200</v>
      </c>
      <c r="I49" s="147">
        <f>(H49/H48-1)*100</f>
        <v>8.7377869568672217E-2</v>
      </c>
      <c r="J49" s="129"/>
    </row>
    <row r="50" spans="1:10" s="7" customFormat="1" ht="13">
      <c r="A50" s="133">
        <f t="shared" ref="A50:A51" si="2">A49+1</f>
        <v>2015</v>
      </c>
      <c r="B50" s="134">
        <v>10916</v>
      </c>
      <c r="C50" s="135">
        <f>(B50/B49-1)*100</f>
        <v>-4.3965668243124867</v>
      </c>
      <c r="D50" s="136">
        <v>24516</v>
      </c>
      <c r="E50" s="148">
        <f>(D50/D49-1)*100</f>
        <v>6.5306122448971493E-2</v>
      </c>
      <c r="F50" s="134">
        <v>11784</v>
      </c>
      <c r="G50" s="151">
        <f>(F50/F49-1)*100</f>
        <v>0.13596193065941176</v>
      </c>
      <c r="H50" s="136">
        <v>25216</v>
      </c>
      <c r="I50" s="148">
        <f>(H50/H49-1)*100</f>
        <v>6.3492063492054385E-2</v>
      </c>
      <c r="J50" s="129"/>
    </row>
    <row r="51" spans="1:10" s="7" customFormat="1" ht="13">
      <c r="A51" s="133">
        <f t="shared" si="2"/>
        <v>2016</v>
      </c>
      <c r="B51" s="134">
        <v>9884</v>
      </c>
      <c r="C51" s="135">
        <f>(B51/B50-1)*100</f>
        <v>-9.4540124587761056</v>
      </c>
      <c r="D51" s="136">
        <v>24516</v>
      </c>
      <c r="E51" s="137">
        <f>(D51/D50-1)*100</f>
        <v>0</v>
      </c>
      <c r="F51" s="134">
        <v>11784</v>
      </c>
      <c r="G51" s="135">
        <f>(F51/F50-1)*100</f>
        <v>0</v>
      </c>
      <c r="H51" s="136">
        <v>25216</v>
      </c>
      <c r="I51" s="137">
        <f>(H51/H50-1)*100</f>
        <v>0</v>
      </c>
      <c r="J51" s="129"/>
    </row>
    <row r="52" spans="1:10" s="7" customFormat="1" ht="13">
      <c r="A52" s="133">
        <f>A51+1</f>
        <v>2017</v>
      </c>
      <c r="B52" s="134">
        <v>10078</v>
      </c>
      <c r="C52" s="135">
        <f>(B52/B51-1)*100</f>
        <v>1.9627681100768957</v>
      </c>
      <c r="D52" s="136">
        <v>24504</v>
      </c>
      <c r="E52" s="148">
        <f>(D52/D51-1)*100</f>
        <v>-4.8947626040141134E-2</v>
      </c>
      <c r="F52" s="134">
        <v>11772</v>
      </c>
      <c r="G52" s="151">
        <f>(F52/F51-1)*100</f>
        <v>-0.10183299389001643</v>
      </c>
      <c r="H52" s="136">
        <v>25204</v>
      </c>
      <c r="I52" s="148">
        <f>(H52/H51-1)*100</f>
        <v>-4.7588832487310828E-2</v>
      </c>
      <c r="J52" s="129"/>
    </row>
    <row r="53" spans="1:10" s="7" customFormat="1" ht="13">
      <c r="A53" s="133">
        <v>2018</v>
      </c>
      <c r="B53" s="134">
        <v>10257</v>
      </c>
      <c r="C53" s="135"/>
      <c r="D53" s="136">
        <v>24493</v>
      </c>
      <c r="E53" s="137"/>
      <c r="F53" s="134">
        <v>11761</v>
      </c>
      <c r="G53" s="135"/>
      <c r="H53" s="136">
        <v>25193</v>
      </c>
      <c r="I53" s="137"/>
      <c r="J53" s="129"/>
    </row>
    <row r="54" spans="1:10" s="7" customFormat="1" ht="13">
      <c r="A54" s="133">
        <v>2019</v>
      </c>
      <c r="B54" s="134">
        <v>10511</v>
      </c>
      <c r="C54" s="135"/>
      <c r="D54" s="136">
        <v>25089</v>
      </c>
      <c r="E54" s="137"/>
      <c r="F54" s="134">
        <v>12051</v>
      </c>
      <c r="G54" s="135"/>
      <c r="H54" s="136">
        <v>25806</v>
      </c>
      <c r="I54" s="137"/>
      <c r="J54" s="129"/>
    </row>
    <row r="55" spans="1:10" s="7" customFormat="1" ht="13">
      <c r="A55" s="133">
        <v>2020</v>
      </c>
      <c r="B55" s="134">
        <v>10760</v>
      </c>
      <c r="C55" s="135"/>
      <c r="D55" s="136">
        <v>25703</v>
      </c>
      <c r="E55" s="137"/>
      <c r="F55" s="134"/>
      <c r="G55" s="135"/>
      <c r="H55" s="136"/>
      <c r="I55" s="137"/>
      <c r="J55" s="129"/>
    </row>
    <row r="56" spans="1:10" s="7" customFormat="1" ht="13">
      <c r="A56" s="133">
        <v>2021</v>
      </c>
      <c r="B56" s="134">
        <v>10997</v>
      </c>
      <c r="C56" s="135"/>
      <c r="D56" s="136">
        <v>26313</v>
      </c>
      <c r="E56" s="137"/>
      <c r="F56" s="134"/>
      <c r="G56" s="135"/>
      <c r="H56" s="136"/>
      <c r="I56" s="137"/>
      <c r="J56" s="129"/>
    </row>
    <row r="57" spans="1:10" s="7" customFormat="1" ht="13">
      <c r="A57" s="133">
        <v>2022</v>
      </c>
      <c r="B57" s="134">
        <v>11267</v>
      </c>
      <c r="C57" s="135"/>
      <c r="D57" s="136">
        <v>26951</v>
      </c>
      <c r="E57" s="137"/>
      <c r="F57" s="134"/>
      <c r="G57" s="135"/>
      <c r="H57" s="136"/>
      <c r="I57" s="137"/>
      <c r="J57" s="129"/>
    </row>
    <row r="58" spans="1:10" s="7" customFormat="1" ht="1.5" customHeight="1">
      <c r="A58" s="133"/>
      <c r="B58" s="139"/>
      <c r="C58" s="140"/>
      <c r="D58" s="141"/>
      <c r="E58" s="142"/>
      <c r="F58" s="139"/>
      <c r="G58" s="140"/>
      <c r="H58" s="141"/>
      <c r="I58" s="142"/>
      <c r="J58" s="129"/>
    </row>
    <row r="59" spans="1:10" s="7" customFormat="1" ht="1.5" customHeight="1">
      <c r="A59" s="124"/>
      <c r="B59" s="127"/>
      <c r="C59" s="130"/>
      <c r="D59" s="127"/>
      <c r="E59" s="143"/>
      <c r="F59" s="127"/>
      <c r="G59" s="130"/>
      <c r="H59" s="127"/>
      <c r="I59" s="130"/>
      <c r="J59" s="129"/>
    </row>
    <row r="60" spans="1:10" s="12" customFormat="1" ht="45" customHeight="1">
      <c r="A60" s="203" t="s">
        <v>66</v>
      </c>
      <c r="B60" s="203"/>
      <c r="C60" s="203"/>
      <c r="D60" s="203"/>
      <c r="E60" s="203"/>
      <c r="F60" s="203"/>
      <c r="G60" s="203"/>
      <c r="H60" s="203"/>
      <c r="I60" s="203"/>
      <c r="J60" s="203"/>
    </row>
    <row r="61" spans="1:10" s="12" customFormat="1" ht="30" customHeight="1">
      <c r="A61" s="203" t="s">
        <v>34</v>
      </c>
      <c r="B61" s="203"/>
      <c r="C61" s="203"/>
      <c r="D61" s="203"/>
      <c r="E61" s="203"/>
      <c r="F61" s="203"/>
      <c r="G61" s="203"/>
      <c r="H61" s="203"/>
      <c r="I61" s="203"/>
      <c r="J61" s="203"/>
    </row>
    <row r="62" spans="1:10" s="12" customFormat="1" ht="30" customHeight="1">
      <c r="A62" s="203" t="s">
        <v>67</v>
      </c>
      <c r="B62" s="203"/>
      <c r="C62" s="203"/>
      <c r="D62" s="203"/>
      <c r="E62" s="203"/>
      <c r="F62" s="203"/>
      <c r="G62" s="203"/>
      <c r="H62" s="203"/>
      <c r="I62" s="203"/>
      <c r="J62" s="203"/>
    </row>
    <row r="63" spans="1:10" s="12" customFormat="1" ht="11">
      <c r="A63" s="208" t="s">
        <v>69</v>
      </c>
      <c r="B63" s="208"/>
      <c r="C63" s="208"/>
      <c r="D63" s="208"/>
      <c r="E63" s="208"/>
      <c r="F63" s="208"/>
      <c r="G63" s="208"/>
      <c r="H63" s="208"/>
      <c r="I63" s="208"/>
      <c r="J63" s="208"/>
    </row>
    <row r="64" spans="1:10" s="12" customFormat="1" ht="11">
      <c r="A64" s="208" t="s">
        <v>68</v>
      </c>
      <c r="B64" s="208"/>
      <c r="C64" s="208"/>
      <c r="D64" s="208"/>
      <c r="E64" s="208"/>
      <c r="F64" s="208"/>
      <c r="G64" s="208"/>
      <c r="H64" s="208"/>
      <c r="I64" s="208"/>
      <c r="J64" s="208"/>
    </row>
    <row r="65" spans="1:10" s="12" customFormat="1" ht="11">
      <c r="A65" s="204" t="s">
        <v>65</v>
      </c>
      <c r="B65" s="204"/>
      <c r="C65" s="204"/>
      <c r="D65" s="204"/>
      <c r="E65" s="204"/>
      <c r="F65" s="204"/>
      <c r="G65" s="204"/>
      <c r="H65" s="204"/>
      <c r="I65" s="204"/>
      <c r="J65" s="123"/>
    </row>
    <row r="66" spans="1:10" s="12" customFormat="1" ht="11">
      <c r="A66" s="205" t="s">
        <v>70</v>
      </c>
      <c r="B66" s="205"/>
      <c r="C66" s="205"/>
      <c r="D66" s="205"/>
      <c r="E66" s="205"/>
      <c r="F66" s="205"/>
      <c r="G66" s="206">
        <f ca="1">NOW()</f>
        <v>44809.9234</v>
      </c>
      <c r="H66" s="207"/>
      <c r="I66" s="207"/>
      <c r="J66" s="207"/>
    </row>
    <row r="67" spans="1:10" s="72" customFormat="1" ht="10.25" customHeight="1">
      <c r="A67" s="105"/>
      <c r="B67" s="105"/>
      <c r="C67" s="105"/>
      <c r="D67" s="105"/>
      <c r="E67" s="105"/>
      <c r="F67" s="105"/>
      <c r="G67" s="106"/>
      <c r="H67" s="107"/>
      <c r="I67" s="107"/>
      <c r="J67" s="107"/>
    </row>
    <row r="68" spans="1:10" s="12" customFormat="1" ht="11"/>
  </sheetData>
  <mergeCells count="12">
    <mergeCell ref="A65:I65"/>
    <mergeCell ref="A66:F66"/>
    <mergeCell ref="G66:J66"/>
    <mergeCell ref="A61:J61"/>
    <mergeCell ref="A62:J62"/>
    <mergeCell ref="A63:J63"/>
    <mergeCell ref="A64:J64"/>
    <mergeCell ref="A1:J1"/>
    <mergeCell ref="B3:E3"/>
    <mergeCell ref="F3:I3"/>
    <mergeCell ref="A3:A4"/>
    <mergeCell ref="A60:J60"/>
  </mergeCells>
  <pageMargins left="0.45" right="0.4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58"/>
  <sheetViews>
    <sheetView workbookViewId="0">
      <selection sqref="A1:W1"/>
    </sheetView>
  </sheetViews>
  <sheetFormatPr baseColWidth="10" defaultColWidth="8.83203125" defaultRowHeight="14"/>
  <cols>
    <col min="1" max="1" width="4.6640625" style="5" customWidth="1"/>
    <col min="2" max="2" width="6" style="5" bestFit="1" customWidth="1"/>
    <col min="3" max="3" width="2.6640625" style="5" customWidth="1"/>
    <col min="4" max="4" width="6" style="5" bestFit="1" customWidth="1"/>
    <col min="5" max="5" width="2.6640625" style="5" customWidth="1"/>
    <col min="6" max="6" width="6" style="5" bestFit="1" customWidth="1"/>
    <col min="7" max="7" width="2.6640625" style="5" customWidth="1"/>
    <col min="8" max="8" width="6" style="5" bestFit="1" customWidth="1"/>
    <col min="9" max="9" width="2.5" style="5" customWidth="1"/>
    <col min="10" max="10" width="6" style="5" bestFit="1" customWidth="1"/>
    <col min="11" max="11" width="2.6640625" style="5" customWidth="1"/>
    <col min="12" max="12" width="6" style="5" bestFit="1" customWidth="1"/>
    <col min="13" max="13" width="2.6640625" style="5" customWidth="1"/>
    <col min="14" max="14" width="6" style="5" bestFit="1" customWidth="1"/>
    <col min="15" max="15" width="2.6640625" style="5" customWidth="1"/>
    <col min="16" max="16" width="6" style="5" bestFit="1" customWidth="1"/>
    <col min="17" max="17" width="2.6640625" style="5" customWidth="1"/>
    <col min="18" max="18" width="6" style="5" customWidth="1"/>
    <col min="19" max="19" width="2.6640625" style="14" customWidth="1"/>
    <col min="20" max="20" width="6" style="14" customWidth="1"/>
    <col min="21" max="21" width="2.6640625" style="14" customWidth="1"/>
    <col min="22" max="22" width="6" style="14" bestFit="1" customWidth="1"/>
    <col min="23" max="23" width="2.6640625" style="14" customWidth="1"/>
    <col min="24" max="24" width="0.83203125" style="14" customWidth="1"/>
    <col min="25" max="235" width="8.83203125" style="14"/>
    <col min="236" max="236" width="4.6640625" style="14" customWidth="1"/>
    <col min="237" max="237" width="6" style="14" bestFit="1" customWidth="1"/>
    <col min="238" max="238" width="2.6640625" style="14" customWidth="1"/>
    <col min="239" max="239" width="6" style="14" bestFit="1" customWidth="1"/>
    <col min="240" max="240" width="2.6640625" style="14" customWidth="1"/>
    <col min="241" max="241" width="6" style="14" bestFit="1" customWidth="1"/>
    <col min="242" max="242" width="2.6640625" style="14" customWidth="1"/>
    <col min="243" max="243" width="6" style="14" bestFit="1" customWidth="1"/>
    <col min="244" max="244" width="2.5" style="14" customWidth="1"/>
    <col min="245" max="245" width="6" style="14" bestFit="1" customWidth="1"/>
    <col min="246" max="246" width="2.6640625" style="14" customWidth="1"/>
    <col min="247" max="247" width="6" style="14" bestFit="1" customWidth="1"/>
    <col min="248" max="248" width="2.6640625" style="14" customWidth="1"/>
    <col min="249" max="249" width="6" style="14" bestFit="1" customWidth="1"/>
    <col min="250" max="250" width="2.6640625" style="14" customWidth="1"/>
    <col min="251" max="251" width="6" style="14" bestFit="1" customWidth="1"/>
    <col min="252" max="252" width="2.6640625" style="14" customWidth="1"/>
    <col min="253" max="253" width="6" style="14" customWidth="1"/>
    <col min="254" max="254" width="2.6640625" style="14" customWidth="1"/>
    <col min="255" max="255" width="6" style="14" customWidth="1"/>
    <col min="256" max="256" width="2.6640625" style="14" customWidth="1"/>
    <col min="257" max="491" width="8.83203125" style="14"/>
    <col min="492" max="492" width="4.6640625" style="14" customWidth="1"/>
    <col min="493" max="493" width="6" style="14" bestFit="1" customWidth="1"/>
    <col min="494" max="494" width="2.6640625" style="14" customWidth="1"/>
    <col min="495" max="495" width="6" style="14" bestFit="1" customWidth="1"/>
    <col min="496" max="496" width="2.6640625" style="14" customWidth="1"/>
    <col min="497" max="497" width="6" style="14" bestFit="1" customWidth="1"/>
    <col min="498" max="498" width="2.6640625" style="14" customWidth="1"/>
    <col min="499" max="499" width="6" style="14" bestFit="1" customWidth="1"/>
    <col min="500" max="500" width="2.5" style="14" customWidth="1"/>
    <col min="501" max="501" width="6" style="14" bestFit="1" customWidth="1"/>
    <col min="502" max="502" width="2.6640625" style="14" customWidth="1"/>
    <col min="503" max="503" width="6" style="14" bestFit="1" customWidth="1"/>
    <col min="504" max="504" width="2.6640625" style="14" customWidth="1"/>
    <col min="505" max="505" width="6" style="14" bestFit="1" customWidth="1"/>
    <col min="506" max="506" width="2.6640625" style="14" customWidth="1"/>
    <col min="507" max="507" width="6" style="14" bestFit="1" customWidth="1"/>
    <col min="508" max="508" width="2.6640625" style="14" customWidth="1"/>
    <col min="509" max="509" width="6" style="14" customWidth="1"/>
    <col min="510" max="510" width="2.6640625" style="14" customWidth="1"/>
    <col min="511" max="511" width="6" style="14" customWidth="1"/>
    <col min="512" max="512" width="2.6640625" style="14" customWidth="1"/>
    <col min="513" max="747" width="8.83203125" style="14"/>
    <col min="748" max="748" width="4.6640625" style="14" customWidth="1"/>
    <col min="749" max="749" width="6" style="14" bestFit="1" customWidth="1"/>
    <col min="750" max="750" width="2.6640625" style="14" customWidth="1"/>
    <col min="751" max="751" width="6" style="14" bestFit="1" customWidth="1"/>
    <col min="752" max="752" width="2.6640625" style="14" customWidth="1"/>
    <col min="753" max="753" width="6" style="14" bestFit="1" customWidth="1"/>
    <col min="754" max="754" width="2.6640625" style="14" customWidth="1"/>
    <col min="755" max="755" width="6" style="14" bestFit="1" customWidth="1"/>
    <col min="756" max="756" width="2.5" style="14" customWidth="1"/>
    <col min="757" max="757" width="6" style="14" bestFit="1" customWidth="1"/>
    <col min="758" max="758" width="2.6640625" style="14" customWidth="1"/>
    <col min="759" max="759" width="6" style="14" bestFit="1" customWidth="1"/>
    <col min="760" max="760" width="2.6640625" style="14" customWidth="1"/>
    <col min="761" max="761" width="6" style="14" bestFit="1" customWidth="1"/>
    <col min="762" max="762" width="2.6640625" style="14" customWidth="1"/>
    <col min="763" max="763" width="6" style="14" bestFit="1" customWidth="1"/>
    <col min="764" max="764" width="2.6640625" style="14" customWidth="1"/>
    <col min="765" max="765" width="6" style="14" customWidth="1"/>
    <col min="766" max="766" width="2.6640625" style="14" customWidth="1"/>
    <col min="767" max="767" width="6" style="14" customWidth="1"/>
    <col min="768" max="768" width="2.6640625" style="14" customWidth="1"/>
    <col min="769" max="1003" width="8.83203125" style="14"/>
    <col min="1004" max="1004" width="4.6640625" style="14" customWidth="1"/>
    <col min="1005" max="1005" width="6" style="14" bestFit="1" customWidth="1"/>
    <col min="1006" max="1006" width="2.6640625" style="14" customWidth="1"/>
    <col min="1007" max="1007" width="6" style="14" bestFit="1" customWidth="1"/>
    <col min="1008" max="1008" width="2.6640625" style="14" customWidth="1"/>
    <col min="1009" max="1009" width="6" style="14" bestFit="1" customWidth="1"/>
    <col min="1010" max="1010" width="2.6640625" style="14" customWidth="1"/>
    <col min="1011" max="1011" width="6" style="14" bestFit="1" customWidth="1"/>
    <col min="1012" max="1012" width="2.5" style="14" customWidth="1"/>
    <col min="1013" max="1013" width="6" style="14" bestFit="1" customWidth="1"/>
    <col min="1014" max="1014" width="2.6640625" style="14" customWidth="1"/>
    <col min="1015" max="1015" width="6" style="14" bestFit="1" customWidth="1"/>
    <col min="1016" max="1016" width="2.6640625" style="14" customWidth="1"/>
    <col min="1017" max="1017" width="6" style="14" bestFit="1" customWidth="1"/>
    <col min="1018" max="1018" width="2.6640625" style="14" customWidth="1"/>
    <col min="1019" max="1019" width="6" style="14" bestFit="1" customWidth="1"/>
    <col min="1020" max="1020" width="2.6640625" style="14" customWidth="1"/>
    <col min="1021" max="1021" width="6" style="14" customWidth="1"/>
    <col min="1022" max="1022" width="2.6640625" style="14" customWidth="1"/>
    <col min="1023" max="1023" width="6" style="14" customWidth="1"/>
    <col min="1024" max="1024" width="2.6640625" style="14" customWidth="1"/>
    <col min="1025" max="1259" width="8.83203125" style="14"/>
    <col min="1260" max="1260" width="4.6640625" style="14" customWidth="1"/>
    <col min="1261" max="1261" width="6" style="14" bestFit="1" customWidth="1"/>
    <col min="1262" max="1262" width="2.6640625" style="14" customWidth="1"/>
    <col min="1263" max="1263" width="6" style="14" bestFit="1" customWidth="1"/>
    <col min="1264" max="1264" width="2.6640625" style="14" customWidth="1"/>
    <col min="1265" max="1265" width="6" style="14" bestFit="1" customWidth="1"/>
    <col min="1266" max="1266" width="2.6640625" style="14" customWidth="1"/>
    <col min="1267" max="1267" width="6" style="14" bestFit="1" customWidth="1"/>
    <col min="1268" max="1268" width="2.5" style="14" customWidth="1"/>
    <col min="1269" max="1269" width="6" style="14" bestFit="1" customWidth="1"/>
    <col min="1270" max="1270" width="2.6640625" style="14" customWidth="1"/>
    <col min="1271" max="1271" width="6" style="14" bestFit="1" customWidth="1"/>
    <col min="1272" max="1272" width="2.6640625" style="14" customWidth="1"/>
    <col min="1273" max="1273" width="6" style="14" bestFit="1" customWidth="1"/>
    <col min="1274" max="1274" width="2.6640625" style="14" customWidth="1"/>
    <col min="1275" max="1275" width="6" style="14" bestFit="1" customWidth="1"/>
    <col min="1276" max="1276" width="2.6640625" style="14" customWidth="1"/>
    <col min="1277" max="1277" width="6" style="14" customWidth="1"/>
    <col min="1278" max="1278" width="2.6640625" style="14" customWidth="1"/>
    <col min="1279" max="1279" width="6" style="14" customWidth="1"/>
    <col min="1280" max="1280" width="2.6640625" style="14" customWidth="1"/>
    <col min="1281" max="1515" width="8.83203125" style="14"/>
    <col min="1516" max="1516" width="4.6640625" style="14" customWidth="1"/>
    <col min="1517" max="1517" width="6" style="14" bestFit="1" customWidth="1"/>
    <col min="1518" max="1518" width="2.6640625" style="14" customWidth="1"/>
    <col min="1519" max="1519" width="6" style="14" bestFit="1" customWidth="1"/>
    <col min="1520" max="1520" width="2.6640625" style="14" customWidth="1"/>
    <col min="1521" max="1521" width="6" style="14" bestFit="1" customWidth="1"/>
    <col min="1522" max="1522" width="2.6640625" style="14" customWidth="1"/>
    <col min="1523" max="1523" width="6" style="14" bestFit="1" customWidth="1"/>
    <col min="1524" max="1524" width="2.5" style="14" customWidth="1"/>
    <col min="1525" max="1525" width="6" style="14" bestFit="1" customWidth="1"/>
    <col min="1526" max="1526" width="2.6640625" style="14" customWidth="1"/>
    <col min="1527" max="1527" width="6" style="14" bestFit="1" customWidth="1"/>
    <col min="1528" max="1528" width="2.6640625" style="14" customWidth="1"/>
    <col min="1529" max="1529" width="6" style="14" bestFit="1" customWidth="1"/>
    <col min="1530" max="1530" width="2.6640625" style="14" customWidth="1"/>
    <col min="1531" max="1531" width="6" style="14" bestFit="1" customWidth="1"/>
    <col min="1532" max="1532" width="2.6640625" style="14" customWidth="1"/>
    <col min="1533" max="1533" width="6" style="14" customWidth="1"/>
    <col min="1534" max="1534" width="2.6640625" style="14" customWidth="1"/>
    <col min="1535" max="1535" width="6" style="14" customWidth="1"/>
    <col min="1536" max="1536" width="2.6640625" style="14" customWidth="1"/>
    <col min="1537" max="1771" width="8.83203125" style="14"/>
    <col min="1772" max="1772" width="4.6640625" style="14" customWidth="1"/>
    <col min="1773" max="1773" width="6" style="14" bestFit="1" customWidth="1"/>
    <col min="1774" max="1774" width="2.6640625" style="14" customWidth="1"/>
    <col min="1775" max="1775" width="6" style="14" bestFit="1" customWidth="1"/>
    <col min="1776" max="1776" width="2.6640625" style="14" customWidth="1"/>
    <col min="1777" max="1777" width="6" style="14" bestFit="1" customWidth="1"/>
    <col min="1778" max="1778" width="2.6640625" style="14" customWidth="1"/>
    <col min="1779" max="1779" width="6" style="14" bestFit="1" customWidth="1"/>
    <col min="1780" max="1780" width="2.5" style="14" customWidth="1"/>
    <col min="1781" max="1781" width="6" style="14" bestFit="1" customWidth="1"/>
    <col min="1782" max="1782" width="2.6640625" style="14" customWidth="1"/>
    <col min="1783" max="1783" width="6" style="14" bestFit="1" customWidth="1"/>
    <col min="1784" max="1784" width="2.6640625" style="14" customWidth="1"/>
    <col min="1785" max="1785" width="6" style="14" bestFit="1" customWidth="1"/>
    <col min="1786" max="1786" width="2.6640625" style="14" customWidth="1"/>
    <col min="1787" max="1787" width="6" style="14" bestFit="1" customWidth="1"/>
    <col min="1788" max="1788" width="2.6640625" style="14" customWidth="1"/>
    <col min="1789" max="1789" width="6" style="14" customWidth="1"/>
    <col min="1790" max="1790" width="2.6640625" style="14" customWidth="1"/>
    <col min="1791" max="1791" width="6" style="14" customWidth="1"/>
    <col min="1792" max="1792" width="2.6640625" style="14" customWidth="1"/>
    <col min="1793" max="2027" width="8.83203125" style="14"/>
    <col min="2028" max="2028" width="4.6640625" style="14" customWidth="1"/>
    <col min="2029" max="2029" width="6" style="14" bestFit="1" customWidth="1"/>
    <col min="2030" max="2030" width="2.6640625" style="14" customWidth="1"/>
    <col min="2031" max="2031" width="6" style="14" bestFit="1" customWidth="1"/>
    <col min="2032" max="2032" width="2.6640625" style="14" customWidth="1"/>
    <col min="2033" max="2033" width="6" style="14" bestFit="1" customWidth="1"/>
    <col min="2034" max="2034" width="2.6640625" style="14" customWidth="1"/>
    <col min="2035" max="2035" width="6" style="14" bestFit="1" customWidth="1"/>
    <col min="2036" max="2036" width="2.5" style="14" customWidth="1"/>
    <col min="2037" max="2037" width="6" style="14" bestFit="1" customWidth="1"/>
    <col min="2038" max="2038" width="2.6640625" style="14" customWidth="1"/>
    <col min="2039" max="2039" width="6" style="14" bestFit="1" customWidth="1"/>
    <col min="2040" max="2040" width="2.6640625" style="14" customWidth="1"/>
    <col min="2041" max="2041" width="6" style="14" bestFit="1" customWidth="1"/>
    <col min="2042" max="2042" width="2.6640625" style="14" customWidth="1"/>
    <col min="2043" max="2043" width="6" style="14" bestFit="1" customWidth="1"/>
    <col min="2044" max="2044" width="2.6640625" style="14" customWidth="1"/>
    <col min="2045" max="2045" width="6" style="14" customWidth="1"/>
    <col min="2046" max="2046" width="2.6640625" style="14" customWidth="1"/>
    <col min="2047" max="2047" width="6" style="14" customWidth="1"/>
    <col min="2048" max="2048" width="2.6640625" style="14" customWidth="1"/>
    <col min="2049" max="2283" width="8.83203125" style="14"/>
    <col min="2284" max="2284" width="4.6640625" style="14" customWidth="1"/>
    <col min="2285" max="2285" width="6" style="14" bestFit="1" customWidth="1"/>
    <col min="2286" max="2286" width="2.6640625" style="14" customWidth="1"/>
    <col min="2287" max="2287" width="6" style="14" bestFit="1" customWidth="1"/>
    <col min="2288" max="2288" width="2.6640625" style="14" customWidth="1"/>
    <col min="2289" max="2289" width="6" style="14" bestFit="1" customWidth="1"/>
    <col min="2290" max="2290" width="2.6640625" style="14" customWidth="1"/>
    <col min="2291" max="2291" width="6" style="14" bestFit="1" customWidth="1"/>
    <col min="2292" max="2292" width="2.5" style="14" customWidth="1"/>
    <col min="2293" max="2293" width="6" style="14" bestFit="1" customWidth="1"/>
    <col min="2294" max="2294" width="2.6640625" style="14" customWidth="1"/>
    <col min="2295" max="2295" width="6" style="14" bestFit="1" customWidth="1"/>
    <col min="2296" max="2296" width="2.6640625" style="14" customWidth="1"/>
    <col min="2297" max="2297" width="6" style="14" bestFit="1" customWidth="1"/>
    <col min="2298" max="2298" width="2.6640625" style="14" customWidth="1"/>
    <col min="2299" max="2299" width="6" style="14" bestFit="1" customWidth="1"/>
    <col min="2300" max="2300" width="2.6640625" style="14" customWidth="1"/>
    <col min="2301" max="2301" width="6" style="14" customWidth="1"/>
    <col min="2302" max="2302" width="2.6640625" style="14" customWidth="1"/>
    <col min="2303" max="2303" width="6" style="14" customWidth="1"/>
    <col min="2304" max="2304" width="2.6640625" style="14" customWidth="1"/>
    <col min="2305" max="2539" width="8.83203125" style="14"/>
    <col min="2540" max="2540" width="4.6640625" style="14" customWidth="1"/>
    <col min="2541" max="2541" width="6" style="14" bestFit="1" customWidth="1"/>
    <col min="2542" max="2542" width="2.6640625" style="14" customWidth="1"/>
    <col min="2543" max="2543" width="6" style="14" bestFit="1" customWidth="1"/>
    <col min="2544" max="2544" width="2.6640625" style="14" customWidth="1"/>
    <col min="2545" max="2545" width="6" style="14" bestFit="1" customWidth="1"/>
    <col min="2546" max="2546" width="2.6640625" style="14" customWidth="1"/>
    <col min="2547" max="2547" width="6" style="14" bestFit="1" customWidth="1"/>
    <col min="2548" max="2548" width="2.5" style="14" customWidth="1"/>
    <col min="2549" max="2549" width="6" style="14" bestFit="1" customWidth="1"/>
    <col min="2550" max="2550" width="2.6640625" style="14" customWidth="1"/>
    <col min="2551" max="2551" width="6" style="14" bestFit="1" customWidth="1"/>
    <col min="2552" max="2552" width="2.6640625" style="14" customWidth="1"/>
    <col min="2553" max="2553" width="6" style="14" bestFit="1" customWidth="1"/>
    <col min="2554" max="2554" width="2.6640625" style="14" customWidth="1"/>
    <col min="2555" max="2555" width="6" style="14" bestFit="1" customWidth="1"/>
    <col min="2556" max="2556" width="2.6640625" style="14" customWidth="1"/>
    <col min="2557" max="2557" width="6" style="14" customWidth="1"/>
    <col min="2558" max="2558" width="2.6640625" style="14" customWidth="1"/>
    <col min="2559" max="2559" width="6" style="14" customWidth="1"/>
    <col min="2560" max="2560" width="2.6640625" style="14" customWidth="1"/>
    <col min="2561" max="2795" width="8.83203125" style="14"/>
    <col min="2796" max="2796" width="4.6640625" style="14" customWidth="1"/>
    <col min="2797" max="2797" width="6" style="14" bestFit="1" customWidth="1"/>
    <col min="2798" max="2798" width="2.6640625" style="14" customWidth="1"/>
    <col min="2799" max="2799" width="6" style="14" bestFit="1" customWidth="1"/>
    <col min="2800" max="2800" width="2.6640625" style="14" customWidth="1"/>
    <col min="2801" max="2801" width="6" style="14" bestFit="1" customWidth="1"/>
    <col min="2802" max="2802" width="2.6640625" style="14" customWidth="1"/>
    <col min="2803" max="2803" width="6" style="14" bestFit="1" customWidth="1"/>
    <col min="2804" max="2804" width="2.5" style="14" customWidth="1"/>
    <col min="2805" max="2805" width="6" style="14" bestFit="1" customWidth="1"/>
    <col min="2806" max="2806" width="2.6640625" style="14" customWidth="1"/>
    <col min="2807" max="2807" width="6" style="14" bestFit="1" customWidth="1"/>
    <col min="2808" max="2808" width="2.6640625" style="14" customWidth="1"/>
    <col min="2809" max="2809" width="6" style="14" bestFit="1" customWidth="1"/>
    <col min="2810" max="2810" width="2.6640625" style="14" customWidth="1"/>
    <col min="2811" max="2811" width="6" style="14" bestFit="1" customWidth="1"/>
    <col min="2812" max="2812" width="2.6640625" style="14" customWidth="1"/>
    <col min="2813" max="2813" width="6" style="14" customWidth="1"/>
    <col min="2814" max="2814" width="2.6640625" style="14" customWidth="1"/>
    <col min="2815" max="2815" width="6" style="14" customWidth="1"/>
    <col min="2816" max="2816" width="2.6640625" style="14" customWidth="1"/>
    <col min="2817" max="3051" width="8.83203125" style="14"/>
    <col min="3052" max="3052" width="4.6640625" style="14" customWidth="1"/>
    <col min="3053" max="3053" width="6" style="14" bestFit="1" customWidth="1"/>
    <col min="3054" max="3054" width="2.6640625" style="14" customWidth="1"/>
    <col min="3055" max="3055" width="6" style="14" bestFit="1" customWidth="1"/>
    <col min="3056" max="3056" width="2.6640625" style="14" customWidth="1"/>
    <col min="3057" max="3057" width="6" style="14" bestFit="1" customWidth="1"/>
    <col min="3058" max="3058" width="2.6640625" style="14" customWidth="1"/>
    <col min="3059" max="3059" width="6" style="14" bestFit="1" customWidth="1"/>
    <col min="3060" max="3060" width="2.5" style="14" customWidth="1"/>
    <col min="3061" max="3061" width="6" style="14" bestFit="1" customWidth="1"/>
    <col min="3062" max="3062" width="2.6640625" style="14" customWidth="1"/>
    <col min="3063" max="3063" width="6" style="14" bestFit="1" customWidth="1"/>
    <col min="3064" max="3064" width="2.6640625" style="14" customWidth="1"/>
    <col min="3065" max="3065" width="6" style="14" bestFit="1" customWidth="1"/>
    <col min="3066" max="3066" width="2.6640625" style="14" customWidth="1"/>
    <col min="3067" max="3067" width="6" style="14" bestFit="1" customWidth="1"/>
    <col min="3068" max="3068" width="2.6640625" style="14" customWidth="1"/>
    <col min="3069" max="3069" width="6" style="14" customWidth="1"/>
    <col min="3070" max="3070" width="2.6640625" style="14" customWidth="1"/>
    <col min="3071" max="3071" width="6" style="14" customWidth="1"/>
    <col min="3072" max="3072" width="2.6640625" style="14" customWidth="1"/>
    <col min="3073" max="3307" width="8.83203125" style="14"/>
    <col min="3308" max="3308" width="4.6640625" style="14" customWidth="1"/>
    <col min="3309" max="3309" width="6" style="14" bestFit="1" customWidth="1"/>
    <col min="3310" max="3310" width="2.6640625" style="14" customWidth="1"/>
    <col min="3311" max="3311" width="6" style="14" bestFit="1" customWidth="1"/>
    <col min="3312" max="3312" width="2.6640625" style="14" customWidth="1"/>
    <col min="3313" max="3313" width="6" style="14" bestFit="1" customWidth="1"/>
    <col min="3314" max="3314" width="2.6640625" style="14" customWidth="1"/>
    <col min="3315" max="3315" width="6" style="14" bestFit="1" customWidth="1"/>
    <col min="3316" max="3316" width="2.5" style="14" customWidth="1"/>
    <col min="3317" max="3317" width="6" style="14" bestFit="1" customWidth="1"/>
    <col min="3318" max="3318" width="2.6640625" style="14" customWidth="1"/>
    <col min="3319" max="3319" width="6" style="14" bestFit="1" customWidth="1"/>
    <col min="3320" max="3320" width="2.6640625" style="14" customWidth="1"/>
    <col min="3321" max="3321" width="6" style="14" bestFit="1" customWidth="1"/>
    <col min="3322" max="3322" width="2.6640625" style="14" customWidth="1"/>
    <col min="3323" max="3323" width="6" style="14" bestFit="1" customWidth="1"/>
    <col min="3324" max="3324" width="2.6640625" style="14" customWidth="1"/>
    <col min="3325" max="3325" width="6" style="14" customWidth="1"/>
    <col min="3326" max="3326" width="2.6640625" style="14" customWidth="1"/>
    <col min="3327" max="3327" width="6" style="14" customWidth="1"/>
    <col min="3328" max="3328" width="2.6640625" style="14" customWidth="1"/>
    <col min="3329" max="3563" width="8.83203125" style="14"/>
    <col min="3564" max="3564" width="4.6640625" style="14" customWidth="1"/>
    <col min="3565" max="3565" width="6" style="14" bestFit="1" customWidth="1"/>
    <col min="3566" max="3566" width="2.6640625" style="14" customWidth="1"/>
    <col min="3567" max="3567" width="6" style="14" bestFit="1" customWidth="1"/>
    <col min="3568" max="3568" width="2.6640625" style="14" customWidth="1"/>
    <col min="3569" max="3569" width="6" style="14" bestFit="1" customWidth="1"/>
    <col min="3570" max="3570" width="2.6640625" style="14" customWidth="1"/>
    <col min="3571" max="3571" width="6" style="14" bestFit="1" customWidth="1"/>
    <col min="3572" max="3572" width="2.5" style="14" customWidth="1"/>
    <col min="3573" max="3573" width="6" style="14" bestFit="1" customWidth="1"/>
    <col min="3574" max="3574" width="2.6640625" style="14" customWidth="1"/>
    <col min="3575" max="3575" width="6" style="14" bestFit="1" customWidth="1"/>
    <col min="3576" max="3576" width="2.6640625" style="14" customWidth="1"/>
    <col min="3577" max="3577" width="6" style="14" bestFit="1" customWidth="1"/>
    <col min="3578" max="3578" width="2.6640625" style="14" customWidth="1"/>
    <col min="3579" max="3579" width="6" style="14" bestFit="1" customWidth="1"/>
    <col min="3580" max="3580" width="2.6640625" style="14" customWidth="1"/>
    <col min="3581" max="3581" width="6" style="14" customWidth="1"/>
    <col min="3582" max="3582" width="2.6640625" style="14" customWidth="1"/>
    <col min="3583" max="3583" width="6" style="14" customWidth="1"/>
    <col min="3584" max="3584" width="2.6640625" style="14" customWidth="1"/>
    <col min="3585" max="3819" width="8.83203125" style="14"/>
    <col min="3820" max="3820" width="4.6640625" style="14" customWidth="1"/>
    <col min="3821" max="3821" width="6" style="14" bestFit="1" customWidth="1"/>
    <col min="3822" max="3822" width="2.6640625" style="14" customWidth="1"/>
    <col min="3823" max="3823" width="6" style="14" bestFit="1" customWidth="1"/>
    <col min="3824" max="3824" width="2.6640625" style="14" customWidth="1"/>
    <col min="3825" max="3825" width="6" style="14" bestFit="1" customWidth="1"/>
    <col min="3826" max="3826" width="2.6640625" style="14" customWidth="1"/>
    <col min="3827" max="3827" width="6" style="14" bestFit="1" customWidth="1"/>
    <col min="3828" max="3828" width="2.5" style="14" customWidth="1"/>
    <col min="3829" max="3829" width="6" style="14" bestFit="1" customWidth="1"/>
    <col min="3830" max="3830" width="2.6640625" style="14" customWidth="1"/>
    <col min="3831" max="3831" width="6" style="14" bestFit="1" customWidth="1"/>
    <col min="3832" max="3832" width="2.6640625" style="14" customWidth="1"/>
    <col min="3833" max="3833" width="6" style="14" bestFit="1" customWidth="1"/>
    <col min="3834" max="3834" width="2.6640625" style="14" customWidth="1"/>
    <col min="3835" max="3835" width="6" style="14" bestFit="1" customWidth="1"/>
    <col min="3836" max="3836" width="2.6640625" style="14" customWidth="1"/>
    <col min="3837" max="3837" width="6" style="14" customWidth="1"/>
    <col min="3838" max="3838" width="2.6640625" style="14" customWidth="1"/>
    <col min="3839" max="3839" width="6" style="14" customWidth="1"/>
    <col min="3840" max="3840" width="2.6640625" style="14" customWidth="1"/>
    <col min="3841" max="4075" width="8.83203125" style="14"/>
    <col min="4076" max="4076" width="4.6640625" style="14" customWidth="1"/>
    <col min="4077" max="4077" width="6" style="14" bestFit="1" customWidth="1"/>
    <col min="4078" max="4078" width="2.6640625" style="14" customWidth="1"/>
    <col min="4079" max="4079" width="6" style="14" bestFit="1" customWidth="1"/>
    <col min="4080" max="4080" width="2.6640625" style="14" customWidth="1"/>
    <col min="4081" max="4081" width="6" style="14" bestFit="1" customWidth="1"/>
    <col min="4082" max="4082" width="2.6640625" style="14" customWidth="1"/>
    <col min="4083" max="4083" width="6" style="14" bestFit="1" customWidth="1"/>
    <col min="4084" max="4084" width="2.5" style="14" customWidth="1"/>
    <col min="4085" max="4085" width="6" style="14" bestFit="1" customWidth="1"/>
    <col min="4086" max="4086" width="2.6640625" style="14" customWidth="1"/>
    <col min="4087" max="4087" width="6" style="14" bestFit="1" customWidth="1"/>
    <col min="4088" max="4088" width="2.6640625" style="14" customWidth="1"/>
    <col min="4089" max="4089" width="6" style="14" bestFit="1" customWidth="1"/>
    <col min="4090" max="4090" width="2.6640625" style="14" customWidth="1"/>
    <col min="4091" max="4091" width="6" style="14" bestFit="1" customWidth="1"/>
    <col min="4092" max="4092" width="2.6640625" style="14" customWidth="1"/>
    <col min="4093" max="4093" width="6" style="14" customWidth="1"/>
    <col min="4094" max="4094" width="2.6640625" style="14" customWidth="1"/>
    <col min="4095" max="4095" width="6" style="14" customWidth="1"/>
    <col min="4096" max="4096" width="2.6640625" style="14" customWidth="1"/>
    <col min="4097" max="4331" width="8.83203125" style="14"/>
    <col min="4332" max="4332" width="4.6640625" style="14" customWidth="1"/>
    <col min="4333" max="4333" width="6" style="14" bestFit="1" customWidth="1"/>
    <col min="4334" max="4334" width="2.6640625" style="14" customWidth="1"/>
    <col min="4335" max="4335" width="6" style="14" bestFit="1" customWidth="1"/>
    <col min="4336" max="4336" width="2.6640625" style="14" customWidth="1"/>
    <col min="4337" max="4337" width="6" style="14" bestFit="1" customWidth="1"/>
    <col min="4338" max="4338" width="2.6640625" style="14" customWidth="1"/>
    <col min="4339" max="4339" width="6" style="14" bestFit="1" customWidth="1"/>
    <col min="4340" max="4340" width="2.5" style="14" customWidth="1"/>
    <col min="4341" max="4341" width="6" style="14" bestFit="1" customWidth="1"/>
    <col min="4342" max="4342" width="2.6640625" style="14" customWidth="1"/>
    <col min="4343" max="4343" width="6" style="14" bestFit="1" customWidth="1"/>
    <col min="4344" max="4344" width="2.6640625" style="14" customWidth="1"/>
    <col min="4345" max="4345" width="6" style="14" bestFit="1" customWidth="1"/>
    <col min="4346" max="4346" width="2.6640625" style="14" customWidth="1"/>
    <col min="4347" max="4347" width="6" style="14" bestFit="1" customWidth="1"/>
    <col min="4348" max="4348" width="2.6640625" style="14" customWidth="1"/>
    <col min="4349" max="4349" width="6" style="14" customWidth="1"/>
    <col min="4350" max="4350" width="2.6640625" style="14" customWidth="1"/>
    <col min="4351" max="4351" width="6" style="14" customWidth="1"/>
    <col min="4352" max="4352" width="2.6640625" style="14" customWidth="1"/>
    <col min="4353" max="4587" width="8.83203125" style="14"/>
    <col min="4588" max="4588" width="4.6640625" style="14" customWidth="1"/>
    <col min="4589" max="4589" width="6" style="14" bestFit="1" customWidth="1"/>
    <col min="4590" max="4590" width="2.6640625" style="14" customWidth="1"/>
    <col min="4591" max="4591" width="6" style="14" bestFit="1" customWidth="1"/>
    <col min="4592" max="4592" width="2.6640625" style="14" customWidth="1"/>
    <col min="4593" max="4593" width="6" style="14" bestFit="1" customWidth="1"/>
    <col min="4594" max="4594" width="2.6640625" style="14" customWidth="1"/>
    <col min="4595" max="4595" width="6" style="14" bestFit="1" customWidth="1"/>
    <col min="4596" max="4596" width="2.5" style="14" customWidth="1"/>
    <col min="4597" max="4597" width="6" style="14" bestFit="1" customWidth="1"/>
    <col min="4598" max="4598" width="2.6640625" style="14" customWidth="1"/>
    <col min="4599" max="4599" width="6" style="14" bestFit="1" customWidth="1"/>
    <col min="4600" max="4600" width="2.6640625" style="14" customWidth="1"/>
    <col min="4601" max="4601" width="6" style="14" bestFit="1" customWidth="1"/>
    <col min="4602" max="4602" width="2.6640625" style="14" customWidth="1"/>
    <col min="4603" max="4603" width="6" style="14" bestFit="1" customWidth="1"/>
    <col min="4604" max="4604" width="2.6640625" style="14" customWidth="1"/>
    <col min="4605" max="4605" width="6" style="14" customWidth="1"/>
    <col min="4606" max="4606" width="2.6640625" style="14" customWidth="1"/>
    <col min="4607" max="4607" width="6" style="14" customWidth="1"/>
    <col min="4608" max="4608" width="2.6640625" style="14" customWidth="1"/>
    <col min="4609" max="4843" width="8.83203125" style="14"/>
    <col min="4844" max="4844" width="4.6640625" style="14" customWidth="1"/>
    <col min="4845" max="4845" width="6" style="14" bestFit="1" customWidth="1"/>
    <col min="4846" max="4846" width="2.6640625" style="14" customWidth="1"/>
    <col min="4847" max="4847" width="6" style="14" bestFit="1" customWidth="1"/>
    <col min="4848" max="4848" width="2.6640625" style="14" customWidth="1"/>
    <col min="4849" max="4849" width="6" style="14" bestFit="1" customWidth="1"/>
    <col min="4850" max="4850" width="2.6640625" style="14" customWidth="1"/>
    <col min="4851" max="4851" width="6" style="14" bestFit="1" customWidth="1"/>
    <col min="4852" max="4852" width="2.5" style="14" customWidth="1"/>
    <col min="4853" max="4853" width="6" style="14" bestFit="1" customWidth="1"/>
    <col min="4854" max="4854" width="2.6640625" style="14" customWidth="1"/>
    <col min="4855" max="4855" width="6" style="14" bestFit="1" customWidth="1"/>
    <col min="4856" max="4856" width="2.6640625" style="14" customWidth="1"/>
    <col min="4857" max="4857" width="6" style="14" bestFit="1" customWidth="1"/>
    <col min="4858" max="4858" width="2.6640625" style="14" customWidth="1"/>
    <col min="4859" max="4859" width="6" style="14" bestFit="1" customWidth="1"/>
    <col min="4860" max="4860" width="2.6640625" style="14" customWidth="1"/>
    <col min="4861" max="4861" width="6" style="14" customWidth="1"/>
    <col min="4862" max="4862" width="2.6640625" style="14" customWidth="1"/>
    <col min="4863" max="4863" width="6" style="14" customWidth="1"/>
    <col min="4864" max="4864" width="2.6640625" style="14" customWidth="1"/>
    <col min="4865" max="5099" width="8.83203125" style="14"/>
    <col min="5100" max="5100" width="4.6640625" style="14" customWidth="1"/>
    <col min="5101" max="5101" width="6" style="14" bestFit="1" customWidth="1"/>
    <col min="5102" max="5102" width="2.6640625" style="14" customWidth="1"/>
    <col min="5103" max="5103" width="6" style="14" bestFit="1" customWidth="1"/>
    <col min="5104" max="5104" width="2.6640625" style="14" customWidth="1"/>
    <col min="5105" max="5105" width="6" style="14" bestFit="1" customWidth="1"/>
    <col min="5106" max="5106" width="2.6640625" style="14" customWidth="1"/>
    <col min="5107" max="5107" width="6" style="14" bestFit="1" customWidth="1"/>
    <col min="5108" max="5108" width="2.5" style="14" customWidth="1"/>
    <col min="5109" max="5109" width="6" style="14" bestFit="1" customWidth="1"/>
    <col min="5110" max="5110" width="2.6640625" style="14" customWidth="1"/>
    <col min="5111" max="5111" width="6" style="14" bestFit="1" customWidth="1"/>
    <col min="5112" max="5112" width="2.6640625" style="14" customWidth="1"/>
    <col min="5113" max="5113" width="6" style="14" bestFit="1" customWidth="1"/>
    <col min="5114" max="5114" width="2.6640625" style="14" customWidth="1"/>
    <col min="5115" max="5115" width="6" style="14" bestFit="1" customWidth="1"/>
    <col min="5116" max="5116" width="2.6640625" style="14" customWidth="1"/>
    <col min="5117" max="5117" width="6" style="14" customWidth="1"/>
    <col min="5118" max="5118" width="2.6640625" style="14" customWidth="1"/>
    <col min="5119" max="5119" width="6" style="14" customWidth="1"/>
    <col min="5120" max="5120" width="2.6640625" style="14" customWidth="1"/>
    <col min="5121" max="5355" width="8.83203125" style="14"/>
    <col min="5356" max="5356" width="4.6640625" style="14" customWidth="1"/>
    <col min="5357" max="5357" width="6" style="14" bestFit="1" customWidth="1"/>
    <col min="5358" max="5358" width="2.6640625" style="14" customWidth="1"/>
    <col min="5359" max="5359" width="6" style="14" bestFit="1" customWidth="1"/>
    <col min="5360" max="5360" width="2.6640625" style="14" customWidth="1"/>
    <col min="5361" max="5361" width="6" style="14" bestFit="1" customWidth="1"/>
    <col min="5362" max="5362" width="2.6640625" style="14" customWidth="1"/>
    <col min="5363" max="5363" width="6" style="14" bestFit="1" customWidth="1"/>
    <col min="5364" max="5364" width="2.5" style="14" customWidth="1"/>
    <col min="5365" max="5365" width="6" style="14" bestFit="1" customWidth="1"/>
    <col min="5366" max="5366" width="2.6640625" style="14" customWidth="1"/>
    <col min="5367" max="5367" width="6" style="14" bestFit="1" customWidth="1"/>
    <col min="5368" max="5368" width="2.6640625" style="14" customWidth="1"/>
    <col min="5369" max="5369" width="6" style="14" bestFit="1" customWidth="1"/>
    <col min="5370" max="5370" width="2.6640625" style="14" customWidth="1"/>
    <col min="5371" max="5371" width="6" style="14" bestFit="1" customWidth="1"/>
    <col min="5372" max="5372" width="2.6640625" style="14" customWidth="1"/>
    <col min="5373" max="5373" width="6" style="14" customWidth="1"/>
    <col min="5374" max="5374" width="2.6640625" style="14" customWidth="1"/>
    <col min="5375" max="5375" width="6" style="14" customWidth="1"/>
    <col min="5376" max="5376" width="2.6640625" style="14" customWidth="1"/>
    <col min="5377" max="5611" width="8.83203125" style="14"/>
    <col min="5612" max="5612" width="4.6640625" style="14" customWidth="1"/>
    <col min="5613" max="5613" width="6" style="14" bestFit="1" customWidth="1"/>
    <col min="5614" max="5614" width="2.6640625" style="14" customWidth="1"/>
    <col min="5615" max="5615" width="6" style="14" bestFit="1" customWidth="1"/>
    <col min="5616" max="5616" width="2.6640625" style="14" customWidth="1"/>
    <col min="5617" max="5617" width="6" style="14" bestFit="1" customWidth="1"/>
    <col min="5618" max="5618" width="2.6640625" style="14" customWidth="1"/>
    <col min="5619" max="5619" width="6" style="14" bestFit="1" customWidth="1"/>
    <col min="5620" max="5620" width="2.5" style="14" customWidth="1"/>
    <col min="5621" max="5621" width="6" style="14" bestFit="1" customWidth="1"/>
    <col min="5622" max="5622" width="2.6640625" style="14" customWidth="1"/>
    <col min="5623" max="5623" width="6" style="14" bestFit="1" customWidth="1"/>
    <col min="5624" max="5624" width="2.6640625" style="14" customWidth="1"/>
    <col min="5625" max="5625" width="6" style="14" bestFit="1" customWidth="1"/>
    <col min="5626" max="5626" width="2.6640625" style="14" customWidth="1"/>
    <col min="5627" max="5627" width="6" style="14" bestFit="1" customWidth="1"/>
    <col min="5628" max="5628" width="2.6640625" style="14" customWidth="1"/>
    <col min="5629" max="5629" width="6" style="14" customWidth="1"/>
    <col min="5630" max="5630" width="2.6640625" style="14" customWidth="1"/>
    <col min="5631" max="5631" width="6" style="14" customWidth="1"/>
    <col min="5632" max="5632" width="2.6640625" style="14" customWidth="1"/>
    <col min="5633" max="5867" width="8.83203125" style="14"/>
    <col min="5868" max="5868" width="4.6640625" style="14" customWidth="1"/>
    <col min="5869" max="5869" width="6" style="14" bestFit="1" customWidth="1"/>
    <col min="5870" max="5870" width="2.6640625" style="14" customWidth="1"/>
    <col min="5871" max="5871" width="6" style="14" bestFit="1" customWidth="1"/>
    <col min="5872" max="5872" width="2.6640625" style="14" customWidth="1"/>
    <col min="5873" max="5873" width="6" style="14" bestFit="1" customWidth="1"/>
    <col min="5874" max="5874" width="2.6640625" style="14" customWidth="1"/>
    <col min="5875" max="5875" width="6" style="14" bestFit="1" customWidth="1"/>
    <col min="5876" max="5876" width="2.5" style="14" customWidth="1"/>
    <col min="5877" max="5877" width="6" style="14" bestFit="1" customWidth="1"/>
    <col min="5878" max="5878" width="2.6640625" style="14" customWidth="1"/>
    <col min="5879" max="5879" width="6" style="14" bestFit="1" customWidth="1"/>
    <col min="5880" max="5880" width="2.6640625" style="14" customWidth="1"/>
    <col min="5881" max="5881" width="6" style="14" bestFit="1" customWidth="1"/>
    <col min="5882" max="5882" width="2.6640625" style="14" customWidth="1"/>
    <col min="5883" max="5883" width="6" style="14" bestFit="1" customWidth="1"/>
    <col min="5884" max="5884" width="2.6640625" style="14" customWidth="1"/>
    <col min="5885" max="5885" width="6" style="14" customWidth="1"/>
    <col min="5886" max="5886" width="2.6640625" style="14" customWidth="1"/>
    <col min="5887" max="5887" width="6" style="14" customWidth="1"/>
    <col min="5888" max="5888" width="2.6640625" style="14" customWidth="1"/>
    <col min="5889" max="6123" width="8.83203125" style="14"/>
    <col min="6124" max="6124" width="4.6640625" style="14" customWidth="1"/>
    <col min="6125" max="6125" width="6" style="14" bestFit="1" customWidth="1"/>
    <col min="6126" max="6126" width="2.6640625" style="14" customWidth="1"/>
    <col min="6127" max="6127" width="6" style="14" bestFit="1" customWidth="1"/>
    <col min="6128" max="6128" width="2.6640625" style="14" customWidth="1"/>
    <col min="6129" max="6129" width="6" style="14" bestFit="1" customWidth="1"/>
    <col min="6130" max="6130" width="2.6640625" style="14" customWidth="1"/>
    <col min="6131" max="6131" width="6" style="14" bestFit="1" customWidth="1"/>
    <col min="6132" max="6132" width="2.5" style="14" customWidth="1"/>
    <col min="6133" max="6133" width="6" style="14" bestFit="1" customWidth="1"/>
    <col min="6134" max="6134" width="2.6640625" style="14" customWidth="1"/>
    <col min="6135" max="6135" width="6" style="14" bestFit="1" customWidth="1"/>
    <col min="6136" max="6136" width="2.6640625" style="14" customWidth="1"/>
    <col min="6137" max="6137" width="6" style="14" bestFit="1" customWidth="1"/>
    <col min="6138" max="6138" width="2.6640625" style="14" customWidth="1"/>
    <col min="6139" max="6139" width="6" style="14" bestFit="1" customWidth="1"/>
    <col min="6140" max="6140" width="2.6640625" style="14" customWidth="1"/>
    <col min="6141" max="6141" width="6" style="14" customWidth="1"/>
    <col min="6142" max="6142" width="2.6640625" style="14" customWidth="1"/>
    <col min="6143" max="6143" width="6" style="14" customWidth="1"/>
    <col min="6144" max="6144" width="2.6640625" style="14" customWidth="1"/>
    <col min="6145" max="6379" width="8.83203125" style="14"/>
    <col min="6380" max="6380" width="4.6640625" style="14" customWidth="1"/>
    <col min="6381" max="6381" width="6" style="14" bestFit="1" customWidth="1"/>
    <col min="6382" max="6382" width="2.6640625" style="14" customWidth="1"/>
    <col min="6383" max="6383" width="6" style="14" bestFit="1" customWidth="1"/>
    <col min="6384" max="6384" width="2.6640625" style="14" customWidth="1"/>
    <col min="6385" max="6385" width="6" style="14" bestFit="1" customWidth="1"/>
    <col min="6386" max="6386" width="2.6640625" style="14" customWidth="1"/>
    <col min="6387" max="6387" width="6" style="14" bestFit="1" customWidth="1"/>
    <col min="6388" max="6388" width="2.5" style="14" customWidth="1"/>
    <col min="6389" max="6389" width="6" style="14" bestFit="1" customWidth="1"/>
    <col min="6390" max="6390" width="2.6640625" style="14" customWidth="1"/>
    <col min="6391" max="6391" width="6" style="14" bestFit="1" customWidth="1"/>
    <col min="6392" max="6392" width="2.6640625" style="14" customWidth="1"/>
    <col min="6393" max="6393" width="6" style="14" bestFit="1" customWidth="1"/>
    <col min="6394" max="6394" width="2.6640625" style="14" customWidth="1"/>
    <col min="6395" max="6395" width="6" style="14" bestFit="1" customWidth="1"/>
    <col min="6396" max="6396" width="2.6640625" style="14" customWidth="1"/>
    <col min="6397" max="6397" width="6" style="14" customWidth="1"/>
    <col min="6398" max="6398" width="2.6640625" style="14" customWidth="1"/>
    <col min="6399" max="6399" width="6" style="14" customWidth="1"/>
    <col min="6400" max="6400" width="2.6640625" style="14" customWidth="1"/>
    <col min="6401" max="6635" width="8.83203125" style="14"/>
    <col min="6636" max="6636" width="4.6640625" style="14" customWidth="1"/>
    <col min="6637" max="6637" width="6" style="14" bestFit="1" customWidth="1"/>
    <col min="6638" max="6638" width="2.6640625" style="14" customWidth="1"/>
    <col min="6639" max="6639" width="6" style="14" bestFit="1" customWidth="1"/>
    <col min="6640" max="6640" width="2.6640625" style="14" customWidth="1"/>
    <col min="6641" max="6641" width="6" style="14" bestFit="1" customWidth="1"/>
    <col min="6642" max="6642" width="2.6640625" style="14" customWidth="1"/>
    <col min="6643" max="6643" width="6" style="14" bestFit="1" customWidth="1"/>
    <col min="6644" max="6644" width="2.5" style="14" customWidth="1"/>
    <col min="6645" max="6645" width="6" style="14" bestFit="1" customWidth="1"/>
    <col min="6646" max="6646" width="2.6640625" style="14" customWidth="1"/>
    <col min="6647" max="6647" width="6" style="14" bestFit="1" customWidth="1"/>
    <col min="6648" max="6648" width="2.6640625" style="14" customWidth="1"/>
    <col min="6649" max="6649" width="6" style="14" bestFit="1" customWidth="1"/>
    <col min="6650" max="6650" width="2.6640625" style="14" customWidth="1"/>
    <col min="6651" max="6651" width="6" style="14" bestFit="1" customWidth="1"/>
    <col min="6652" max="6652" width="2.6640625" style="14" customWidth="1"/>
    <col min="6653" max="6653" width="6" style="14" customWidth="1"/>
    <col min="6654" max="6654" width="2.6640625" style="14" customWidth="1"/>
    <col min="6655" max="6655" width="6" style="14" customWidth="1"/>
    <col min="6656" max="6656" width="2.6640625" style="14" customWidth="1"/>
    <col min="6657" max="6891" width="8.83203125" style="14"/>
    <col min="6892" max="6892" width="4.6640625" style="14" customWidth="1"/>
    <col min="6893" max="6893" width="6" style="14" bestFit="1" customWidth="1"/>
    <col min="6894" max="6894" width="2.6640625" style="14" customWidth="1"/>
    <col min="6895" max="6895" width="6" style="14" bestFit="1" customWidth="1"/>
    <col min="6896" max="6896" width="2.6640625" style="14" customWidth="1"/>
    <col min="6897" max="6897" width="6" style="14" bestFit="1" customWidth="1"/>
    <col min="6898" max="6898" width="2.6640625" style="14" customWidth="1"/>
    <col min="6899" max="6899" width="6" style="14" bestFit="1" customWidth="1"/>
    <col min="6900" max="6900" width="2.5" style="14" customWidth="1"/>
    <col min="6901" max="6901" width="6" style="14" bestFit="1" customWidth="1"/>
    <col min="6902" max="6902" width="2.6640625" style="14" customWidth="1"/>
    <col min="6903" max="6903" width="6" style="14" bestFit="1" customWidth="1"/>
    <col min="6904" max="6904" width="2.6640625" style="14" customWidth="1"/>
    <col min="6905" max="6905" width="6" style="14" bestFit="1" customWidth="1"/>
    <col min="6906" max="6906" width="2.6640625" style="14" customWidth="1"/>
    <col min="6907" max="6907" width="6" style="14" bestFit="1" customWidth="1"/>
    <col min="6908" max="6908" width="2.6640625" style="14" customWidth="1"/>
    <col min="6909" max="6909" width="6" style="14" customWidth="1"/>
    <col min="6910" max="6910" width="2.6640625" style="14" customWidth="1"/>
    <col min="6911" max="6911" width="6" style="14" customWidth="1"/>
    <col min="6912" max="6912" width="2.6640625" style="14" customWidth="1"/>
    <col min="6913" max="7147" width="8.83203125" style="14"/>
    <col min="7148" max="7148" width="4.6640625" style="14" customWidth="1"/>
    <col min="7149" max="7149" width="6" style="14" bestFit="1" customWidth="1"/>
    <col min="7150" max="7150" width="2.6640625" style="14" customWidth="1"/>
    <col min="7151" max="7151" width="6" style="14" bestFit="1" customWidth="1"/>
    <col min="7152" max="7152" width="2.6640625" style="14" customWidth="1"/>
    <col min="7153" max="7153" width="6" style="14" bestFit="1" customWidth="1"/>
    <col min="7154" max="7154" width="2.6640625" style="14" customWidth="1"/>
    <col min="7155" max="7155" width="6" style="14" bestFit="1" customWidth="1"/>
    <col min="7156" max="7156" width="2.5" style="14" customWidth="1"/>
    <col min="7157" max="7157" width="6" style="14" bestFit="1" customWidth="1"/>
    <col min="7158" max="7158" width="2.6640625" style="14" customWidth="1"/>
    <col min="7159" max="7159" width="6" style="14" bestFit="1" customWidth="1"/>
    <col min="7160" max="7160" width="2.6640625" style="14" customWidth="1"/>
    <col min="7161" max="7161" width="6" style="14" bestFit="1" customWidth="1"/>
    <col min="7162" max="7162" width="2.6640625" style="14" customWidth="1"/>
    <col min="7163" max="7163" width="6" style="14" bestFit="1" customWidth="1"/>
    <col min="7164" max="7164" width="2.6640625" style="14" customWidth="1"/>
    <col min="7165" max="7165" width="6" style="14" customWidth="1"/>
    <col min="7166" max="7166" width="2.6640625" style="14" customWidth="1"/>
    <col min="7167" max="7167" width="6" style="14" customWidth="1"/>
    <col min="7168" max="7168" width="2.6640625" style="14" customWidth="1"/>
    <col min="7169" max="7403" width="8.83203125" style="14"/>
    <col min="7404" max="7404" width="4.6640625" style="14" customWidth="1"/>
    <col min="7405" max="7405" width="6" style="14" bestFit="1" customWidth="1"/>
    <col min="7406" max="7406" width="2.6640625" style="14" customWidth="1"/>
    <col min="7407" max="7407" width="6" style="14" bestFit="1" customWidth="1"/>
    <col min="7408" max="7408" width="2.6640625" style="14" customWidth="1"/>
    <col min="7409" max="7409" width="6" style="14" bestFit="1" customWidth="1"/>
    <col min="7410" max="7410" width="2.6640625" style="14" customWidth="1"/>
    <col min="7411" max="7411" width="6" style="14" bestFit="1" customWidth="1"/>
    <col min="7412" max="7412" width="2.5" style="14" customWidth="1"/>
    <col min="7413" max="7413" width="6" style="14" bestFit="1" customWidth="1"/>
    <col min="7414" max="7414" width="2.6640625" style="14" customWidth="1"/>
    <col min="7415" max="7415" width="6" style="14" bestFit="1" customWidth="1"/>
    <col min="7416" max="7416" width="2.6640625" style="14" customWidth="1"/>
    <col min="7417" max="7417" width="6" style="14" bestFit="1" customWidth="1"/>
    <col min="7418" max="7418" width="2.6640625" style="14" customWidth="1"/>
    <col min="7419" max="7419" width="6" style="14" bestFit="1" customWidth="1"/>
    <col min="7420" max="7420" width="2.6640625" style="14" customWidth="1"/>
    <col min="7421" max="7421" width="6" style="14" customWidth="1"/>
    <col min="7422" max="7422" width="2.6640625" style="14" customWidth="1"/>
    <col min="7423" max="7423" width="6" style="14" customWidth="1"/>
    <col min="7424" max="7424" width="2.6640625" style="14" customWidth="1"/>
    <col min="7425" max="7659" width="8.83203125" style="14"/>
    <col min="7660" max="7660" width="4.6640625" style="14" customWidth="1"/>
    <col min="7661" max="7661" width="6" style="14" bestFit="1" customWidth="1"/>
    <col min="7662" max="7662" width="2.6640625" style="14" customWidth="1"/>
    <col min="7663" max="7663" width="6" style="14" bestFit="1" customWidth="1"/>
    <col min="7664" max="7664" width="2.6640625" style="14" customWidth="1"/>
    <col min="7665" max="7665" width="6" style="14" bestFit="1" customWidth="1"/>
    <col min="7666" max="7666" width="2.6640625" style="14" customWidth="1"/>
    <col min="7667" max="7667" width="6" style="14" bestFit="1" customWidth="1"/>
    <col min="7668" max="7668" width="2.5" style="14" customWidth="1"/>
    <col min="7669" max="7669" width="6" style="14" bestFit="1" customWidth="1"/>
    <col min="7670" max="7670" width="2.6640625" style="14" customWidth="1"/>
    <col min="7671" max="7671" width="6" style="14" bestFit="1" customWidth="1"/>
    <col min="7672" max="7672" width="2.6640625" style="14" customWidth="1"/>
    <col min="7673" max="7673" width="6" style="14" bestFit="1" customWidth="1"/>
    <col min="7674" max="7674" width="2.6640625" style="14" customWidth="1"/>
    <col min="7675" max="7675" width="6" style="14" bestFit="1" customWidth="1"/>
    <col min="7676" max="7676" width="2.6640625" style="14" customWidth="1"/>
    <col min="7677" max="7677" width="6" style="14" customWidth="1"/>
    <col min="7678" max="7678" width="2.6640625" style="14" customWidth="1"/>
    <col min="7679" max="7679" width="6" style="14" customWidth="1"/>
    <col min="7680" max="7680" width="2.6640625" style="14" customWidth="1"/>
    <col min="7681" max="7915" width="8.83203125" style="14"/>
    <col min="7916" max="7916" width="4.6640625" style="14" customWidth="1"/>
    <col min="7917" max="7917" width="6" style="14" bestFit="1" customWidth="1"/>
    <col min="7918" max="7918" width="2.6640625" style="14" customWidth="1"/>
    <col min="7919" max="7919" width="6" style="14" bestFit="1" customWidth="1"/>
    <col min="7920" max="7920" width="2.6640625" style="14" customWidth="1"/>
    <col min="7921" max="7921" width="6" style="14" bestFit="1" customWidth="1"/>
    <col min="7922" max="7922" width="2.6640625" style="14" customWidth="1"/>
    <col min="7923" max="7923" width="6" style="14" bestFit="1" customWidth="1"/>
    <col min="7924" max="7924" width="2.5" style="14" customWidth="1"/>
    <col min="7925" max="7925" width="6" style="14" bestFit="1" customWidth="1"/>
    <col min="7926" max="7926" width="2.6640625" style="14" customWidth="1"/>
    <col min="7927" max="7927" width="6" style="14" bestFit="1" customWidth="1"/>
    <col min="7928" max="7928" width="2.6640625" style="14" customWidth="1"/>
    <col min="7929" max="7929" width="6" style="14" bestFit="1" customWidth="1"/>
    <col min="7930" max="7930" width="2.6640625" style="14" customWidth="1"/>
    <col min="7931" max="7931" width="6" style="14" bestFit="1" customWidth="1"/>
    <col min="7932" max="7932" width="2.6640625" style="14" customWidth="1"/>
    <col min="7933" max="7933" width="6" style="14" customWidth="1"/>
    <col min="7934" max="7934" width="2.6640625" style="14" customWidth="1"/>
    <col min="7935" max="7935" width="6" style="14" customWidth="1"/>
    <col min="7936" max="7936" width="2.6640625" style="14" customWidth="1"/>
    <col min="7937" max="8171" width="8.83203125" style="14"/>
    <col min="8172" max="8172" width="4.6640625" style="14" customWidth="1"/>
    <col min="8173" max="8173" width="6" style="14" bestFit="1" customWidth="1"/>
    <col min="8174" max="8174" width="2.6640625" style="14" customWidth="1"/>
    <col min="8175" max="8175" width="6" style="14" bestFit="1" customWidth="1"/>
    <col min="8176" max="8176" width="2.6640625" style="14" customWidth="1"/>
    <col min="8177" max="8177" width="6" style="14" bestFit="1" customWidth="1"/>
    <col min="8178" max="8178" width="2.6640625" style="14" customWidth="1"/>
    <col min="8179" max="8179" width="6" style="14" bestFit="1" customWidth="1"/>
    <col min="8180" max="8180" width="2.5" style="14" customWidth="1"/>
    <col min="8181" max="8181" width="6" style="14" bestFit="1" customWidth="1"/>
    <col min="8182" max="8182" width="2.6640625" style="14" customWidth="1"/>
    <col min="8183" max="8183" width="6" style="14" bestFit="1" customWidth="1"/>
    <col min="8184" max="8184" width="2.6640625" style="14" customWidth="1"/>
    <col min="8185" max="8185" width="6" style="14" bestFit="1" customWidth="1"/>
    <col min="8186" max="8186" width="2.6640625" style="14" customWidth="1"/>
    <col min="8187" max="8187" width="6" style="14" bestFit="1" customWidth="1"/>
    <col min="8188" max="8188" width="2.6640625" style="14" customWidth="1"/>
    <col min="8189" max="8189" width="6" style="14" customWidth="1"/>
    <col min="8190" max="8190" width="2.6640625" style="14" customWidth="1"/>
    <col min="8191" max="8191" width="6" style="14" customWidth="1"/>
    <col min="8192" max="8192" width="2.6640625" style="14" customWidth="1"/>
    <col min="8193" max="8427" width="8.83203125" style="14"/>
    <col min="8428" max="8428" width="4.6640625" style="14" customWidth="1"/>
    <col min="8429" max="8429" width="6" style="14" bestFit="1" customWidth="1"/>
    <col min="8430" max="8430" width="2.6640625" style="14" customWidth="1"/>
    <col min="8431" max="8431" width="6" style="14" bestFit="1" customWidth="1"/>
    <col min="8432" max="8432" width="2.6640625" style="14" customWidth="1"/>
    <col min="8433" max="8433" width="6" style="14" bestFit="1" customWidth="1"/>
    <col min="8434" max="8434" width="2.6640625" style="14" customWidth="1"/>
    <col min="8435" max="8435" width="6" style="14" bestFit="1" customWidth="1"/>
    <col min="8436" max="8436" width="2.5" style="14" customWidth="1"/>
    <col min="8437" max="8437" width="6" style="14" bestFit="1" customWidth="1"/>
    <col min="8438" max="8438" width="2.6640625" style="14" customWidth="1"/>
    <col min="8439" max="8439" width="6" style="14" bestFit="1" customWidth="1"/>
    <col min="8440" max="8440" width="2.6640625" style="14" customWidth="1"/>
    <col min="8441" max="8441" width="6" style="14" bestFit="1" customWidth="1"/>
    <col min="8442" max="8442" width="2.6640625" style="14" customWidth="1"/>
    <col min="8443" max="8443" width="6" style="14" bestFit="1" customWidth="1"/>
    <col min="8444" max="8444" width="2.6640625" style="14" customWidth="1"/>
    <col min="8445" max="8445" width="6" style="14" customWidth="1"/>
    <col min="8446" max="8446" width="2.6640625" style="14" customWidth="1"/>
    <col min="8447" max="8447" width="6" style="14" customWidth="1"/>
    <col min="8448" max="8448" width="2.6640625" style="14" customWidth="1"/>
    <col min="8449" max="8683" width="8.83203125" style="14"/>
    <col min="8684" max="8684" width="4.6640625" style="14" customWidth="1"/>
    <col min="8685" max="8685" width="6" style="14" bestFit="1" customWidth="1"/>
    <col min="8686" max="8686" width="2.6640625" style="14" customWidth="1"/>
    <col min="8687" max="8687" width="6" style="14" bestFit="1" customWidth="1"/>
    <col min="8688" max="8688" width="2.6640625" style="14" customWidth="1"/>
    <col min="8689" max="8689" width="6" style="14" bestFit="1" customWidth="1"/>
    <col min="8690" max="8690" width="2.6640625" style="14" customWidth="1"/>
    <col min="8691" max="8691" width="6" style="14" bestFit="1" customWidth="1"/>
    <col min="8692" max="8692" width="2.5" style="14" customWidth="1"/>
    <col min="8693" max="8693" width="6" style="14" bestFit="1" customWidth="1"/>
    <col min="8694" max="8694" width="2.6640625" style="14" customWidth="1"/>
    <col min="8695" max="8695" width="6" style="14" bestFit="1" customWidth="1"/>
    <col min="8696" max="8696" width="2.6640625" style="14" customWidth="1"/>
    <col min="8697" max="8697" width="6" style="14" bestFit="1" customWidth="1"/>
    <col min="8698" max="8698" width="2.6640625" style="14" customWidth="1"/>
    <col min="8699" max="8699" width="6" style="14" bestFit="1" customWidth="1"/>
    <col min="8700" max="8700" width="2.6640625" style="14" customWidth="1"/>
    <col min="8701" max="8701" width="6" style="14" customWidth="1"/>
    <col min="8702" max="8702" width="2.6640625" style="14" customWidth="1"/>
    <col min="8703" max="8703" width="6" style="14" customWidth="1"/>
    <col min="8704" max="8704" width="2.6640625" style="14" customWidth="1"/>
    <col min="8705" max="8939" width="8.83203125" style="14"/>
    <col min="8940" max="8940" width="4.6640625" style="14" customWidth="1"/>
    <col min="8941" max="8941" width="6" style="14" bestFit="1" customWidth="1"/>
    <col min="8942" max="8942" width="2.6640625" style="14" customWidth="1"/>
    <col min="8943" max="8943" width="6" style="14" bestFit="1" customWidth="1"/>
    <col min="8944" max="8944" width="2.6640625" style="14" customWidth="1"/>
    <col min="8945" max="8945" width="6" style="14" bestFit="1" customWidth="1"/>
    <col min="8946" max="8946" width="2.6640625" style="14" customWidth="1"/>
    <col min="8947" max="8947" width="6" style="14" bestFit="1" customWidth="1"/>
    <col min="8948" max="8948" width="2.5" style="14" customWidth="1"/>
    <col min="8949" max="8949" width="6" style="14" bestFit="1" customWidth="1"/>
    <col min="8950" max="8950" width="2.6640625" style="14" customWidth="1"/>
    <col min="8951" max="8951" width="6" style="14" bestFit="1" customWidth="1"/>
    <col min="8952" max="8952" width="2.6640625" style="14" customWidth="1"/>
    <col min="8953" max="8953" width="6" style="14" bestFit="1" customWidth="1"/>
    <col min="8954" max="8954" width="2.6640625" style="14" customWidth="1"/>
    <col min="8955" max="8955" width="6" style="14" bestFit="1" customWidth="1"/>
    <col min="8956" max="8956" width="2.6640625" style="14" customWidth="1"/>
    <col min="8957" max="8957" width="6" style="14" customWidth="1"/>
    <col min="8958" max="8958" width="2.6640625" style="14" customWidth="1"/>
    <col min="8959" max="8959" width="6" style="14" customWidth="1"/>
    <col min="8960" max="8960" width="2.6640625" style="14" customWidth="1"/>
    <col min="8961" max="9195" width="8.83203125" style="14"/>
    <col min="9196" max="9196" width="4.6640625" style="14" customWidth="1"/>
    <col min="9197" max="9197" width="6" style="14" bestFit="1" customWidth="1"/>
    <col min="9198" max="9198" width="2.6640625" style="14" customWidth="1"/>
    <col min="9199" max="9199" width="6" style="14" bestFit="1" customWidth="1"/>
    <col min="9200" max="9200" width="2.6640625" style="14" customWidth="1"/>
    <col min="9201" max="9201" width="6" style="14" bestFit="1" customWidth="1"/>
    <col min="9202" max="9202" width="2.6640625" style="14" customWidth="1"/>
    <col min="9203" max="9203" width="6" style="14" bestFit="1" customWidth="1"/>
    <col min="9204" max="9204" width="2.5" style="14" customWidth="1"/>
    <col min="9205" max="9205" width="6" style="14" bestFit="1" customWidth="1"/>
    <col min="9206" max="9206" width="2.6640625" style="14" customWidth="1"/>
    <col min="9207" max="9207" width="6" style="14" bestFit="1" customWidth="1"/>
    <col min="9208" max="9208" width="2.6640625" style="14" customWidth="1"/>
    <col min="9209" max="9209" width="6" style="14" bestFit="1" customWidth="1"/>
    <col min="9210" max="9210" width="2.6640625" style="14" customWidth="1"/>
    <col min="9211" max="9211" width="6" style="14" bestFit="1" customWidth="1"/>
    <col min="9212" max="9212" width="2.6640625" style="14" customWidth="1"/>
    <col min="9213" max="9213" width="6" style="14" customWidth="1"/>
    <col min="9214" max="9214" width="2.6640625" style="14" customWidth="1"/>
    <col min="9215" max="9215" width="6" style="14" customWidth="1"/>
    <col min="9216" max="9216" width="2.6640625" style="14" customWidth="1"/>
    <col min="9217" max="9451" width="8.83203125" style="14"/>
    <col min="9452" max="9452" width="4.6640625" style="14" customWidth="1"/>
    <col min="9453" max="9453" width="6" style="14" bestFit="1" customWidth="1"/>
    <col min="9454" max="9454" width="2.6640625" style="14" customWidth="1"/>
    <col min="9455" max="9455" width="6" style="14" bestFit="1" customWidth="1"/>
    <col min="9456" max="9456" width="2.6640625" style="14" customWidth="1"/>
    <col min="9457" max="9457" width="6" style="14" bestFit="1" customWidth="1"/>
    <col min="9458" max="9458" width="2.6640625" style="14" customWidth="1"/>
    <col min="9459" max="9459" width="6" style="14" bestFit="1" customWidth="1"/>
    <col min="9460" max="9460" width="2.5" style="14" customWidth="1"/>
    <col min="9461" max="9461" width="6" style="14" bestFit="1" customWidth="1"/>
    <col min="9462" max="9462" width="2.6640625" style="14" customWidth="1"/>
    <col min="9463" max="9463" width="6" style="14" bestFit="1" customWidth="1"/>
    <col min="9464" max="9464" width="2.6640625" style="14" customWidth="1"/>
    <col min="9465" max="9465" width="6" style="14" bestFit="1" customWidth="1"/>
    <col min="9466" max="9466" width="2.6640625" style="14" customWidth="1"/>
    <col min="9467" max="9467" width="6" style="14" bestFit="1" customWidth="1"/>
    <col min="9468" max="9468" width="2.6640625" style="14" customWidth="1"/>
    <col min="9469" max="9469" width="6" style="14" customWidth="1"/>
    <col min="9470" max="9470" width="2.6640625" style="14" customWidth="1"/>
    <col min="9471" max="9471" width="6" style="14" customWidth="1"/>
    <col min="9472" max="9472" width="2.6640625" style="14" customWidth="1"/>
    <col min="9473" max="9707" width="8.83203125" style="14"/>
    <col min="9708" max="9708" width="4.6640625" style="14" customWidth="1"/>
    <col min="9709" max="9709" width="6" style="14" bestFit="1" customWidth="1"/>
    <col min="9710" max="9710" width="2.6640625" style="14" customWidth="1"/>
    <col min="9711" max="9711" width="6" style="14" bestFit="1" customWidth="1"/>
    <col min="9712" max="9712" width="2.6640625" style="14" customWidth="1"/>
    <col min="9713" max="9713" width="6" style="14" bestFit="1" customWidth="1"/>
    <col min="9714" max="9714" width="2.6640625" style="14" customWidth="1"/>
    <col min="9715" max="9715" width="6" style="14" bestFit="1" customWidth="1"/>
    <col min="9716" max="9716" width="2.5" style="14" customWidth="1"/>
    <col min="9717" max="9717" width="6" style="14" bestFit="1" customWidth="1"/>
    <col min="9718" max="9718" width="2.6640625" style="14" customWidth="1"/>
    <col min="9719" max="9719" width="6" style="14" bestFit="1" customWidth="1"/>
    <col min="9720" max="9720" width="2.6640625" style="14" customWidth="1"/>
    <col min="9721" max="9721" width="6" style="14" bestFit="1" customWidth="1"/>
    <col min="9722" max="9722" width="2.6640625" style="14" customWidth="1"/>
    <col min="9723" max="9723" width="6" style="14" bestFit="1" customWidth="1"/>
    <col min="9724" max="9724" width="2.6640625" style="14" customWidth="1"/>
    <col min="9725" max="9725" width="6" style="14" customWidth="1"/>
    <col min="9726" max="9726" width="2.6640625" style="14" customWidth="1"/>
    <col min="9727" max="9727" width="6" style="14" customWidth="1"/>
    <col min="9728" max="9728" width="2.6640625" style="14" customWidth="1"/>
    <col min="9729" max="9963" width="8.83203125" style="14"/>
    <col min="9964" max="9964" width="4.6640625" style="14" customWidth="1"/>
    <col min="9965" max="9965" width="6" style="14" bestFit="1" customWidth="1"/>
    <col min="9966" max="9966" width="2.6640625" style="14" customWidth="1"/>
    <col min="9967" max="9967" width="6" style="14" bestFit="1" customWidth="1"/>
    <col min="9968" max="9968" width="2.6640625" style="14" customWidth="1"/>
    <col min="9969" max="9969" width="6" style="14" bestFit="1" customWidth="1"/>
    <col min="9970" max="9970" width="2.6640625" style="14" customWidth="1"/>
    <col min="9971" max="9971" width="6" style="14" bestFit="1" customWidth="1"/>
    <col min="9972" max="9972" width="2.5" style="14" customWidth="1"/>
    <col min="9973" max="9973" width="6" style="14" bestFit="1" customWidth="1"/>
    <col min="9974" max="9974" width="2.6640625" style="14" customWidth="1"/>
    <col min="9975" max="9975" width="6" style="14" bestFit="1" customWidth="1"/>
    <col min="9976" max="9976" width="2.6640625" style="14" customWidth="1"/>
    <col min="9977" max="9977" width="6" style="14" bestFit="1" customWidth="1"/>
    <col min="9978" max="9978" width="2.6640625" style="14" customWidth="1"/>
    <col min="9979" max="9979" width="6" style="14" bestFit="1" customWidth="1"/>
    <col min="9980" max="9980" width="2.6640625" style="14" customWidth="1"/>
    <col min="9981" max="9981" width="6" style="14" customWidth="1"/>
    <col min="9982" max="9982" width="2.6640625" style="14" customWidth="1"/>
    <col min="9983" max="9983" width="6" style="14" customWidth="1"/>
    <col min="9984" max="9984" width="2.6640625" style="14" customWidth="1"/>
    <col min="9985" max="10219" width="8.83203125" style="14"/>
    <col min="10220" max="10220" width="4.6640625" style="14" customWidth="1"/>
    <col min="10221" max="10221" width="6" style="14" bestFit="1" customWidth="1"/>
    <col min="10222" max="10222" width="2.6640625" style="14" customWidth="1"/>
    <col min="10223" max="10223" width="6" style="14" bestFit="1" customWidth="1"/>
    <col min="10224" max="10224" width="2.6640625" style="14" customWidth="1"/>
    <col min="10225" max="10225" width="6" style="14" bestFit="1" customWidth="1"/>
    <col min="10226" max="10226" width="2.6640625" style="14" customWidth="1"/>
    <col min="10227" max="10227" width="6" style="14" bestFit="1" customWidth="1"/>
    <col min="10228" max="10228" width="2.5" style="14" customWidth="1"/>
    <col min="10229" max="10229" width="6" style="14" bestFit="1" customWidth="1"/>
    <col min="10230" max="10230" width="2.6640625" style="14" customWidth="1"/>
    <col min="10231" max="10231" width="6" style="14" bestFit="1" customWidth="1"/>
    <col min="10232" max="10232" width="2.6640625" style="14" customWidth="1"/>
    <col min="10233" max="10233" width="6" style="14" bestFit="1" customWidth="1"/>
    <col min="10234" max="10234" width="2.6640625" style="14" customWidth="1"/>
    <col min="10235" max="10235" width="6" style="14" bestFit="1" customWidth="1"/>
    <col min="10236" max="10236" width="2.6640625" style="14" customWidth="1"/>
    <col min="10237" max="10237" width="6" style="14" customWidth="1"/>
    <col min="10238" max="10238" width="2.6640625" style="14" customWidth="1"/>
    <col min="10239" max="10239" width="6" style="14" customWidth="1"/>
    <col min="10240" max="10240" width="2.6640625" style="14" customWidth="1"/>
    <col min="10241" max="10475" width="8.83203125" style="14"/>
    <col min="10476" max="10476" width="4.6640625" style="14" customWidth="1"/>
    <col min="10477" max="10477" width="6" style="14" bestFit="1" customWidth="1"/>
    <col min="10478" max="10478" width="2.6640625" style="14" customWidth="1"/>
    <col min="10479" max="10479" width="6" style="14" bestFit="1" customWidth="1"/>
    <col min="10480" max="10480" width="2.6640625" style="14" customWidth="1"/>
    <col min="10481" max="10481" width="6" style="14" bestFit="1" customWidth="1"/>
    <col min="10482" max="10482" width="2.6640625" style="14" customWidth="1"/>
    <col min="10483" max="10483" width="6" style="14" bestFit="1" customWidth="1"/>
    <col min="10484" max="10484" width="2.5" style="14" customWidth="1"/>
    <col min="10485" max="10485" width="6" style="14" bestFit="1" customWidth="1"/>
    <col min="10486" max="10486" width="2.6640625" style="14" customWidth="1"/>
    <col min="10487" max="10487" width="6" style="14" bestFit="1" customWidth="1"/>
    <col min="10488" max="10488" width="2.6640625" style="14" customWidth="1"/>
    <col min="10489" max="10489" width="6" style="14" bestFit="1" customWidth="1"/>
    <col min="10490" max="10490" width="2.6640625" style="14" customWidth="1"/>
    <col min="10491" max="10491" width="6" style="14" bestFit="1" customWidth="1"/>
    <col min="10492" max="10492" width="2.6640625" style="14" customWidth="1"/>
    <col min="10493" max="10493" width="6" style="14" customWidth="1"/>
    <col min="10494" max="10494" width="2.6640625" style="14" customWidth="1"/>
    <col min="10495" max="10495" width="6" style="14" customWidth="1"/>
    <col min="10496" max="10496" width="2.6640625" style="14" customWidth="1"/>
    <col min="10497" max="10731" width="8.83203125" style="14"/>
    <col min="10732" max="10732" width="4.6640625" style="14" customWidth="1"/>
    <col min="10733" max="10733" width="6" style="14" bestFit="1" customWidth="1"/>
    <col min="10734" max="10734" width="2.6640625" style="14" customWidth="1"/>
    <col min="10735" max="10735" width="6" style="14" bestFit="1" customWidth="1"/>
    <col min="10736" max="10736" width="2.6640625" style="14" customWidth="1"/>
    <col min="10737" max="10737" width="6" style="14" bestFit="1" customWidth="1"/>
    <col min="10738" max="10738" width="2.6640625" style="14" customWidth="1"/>
    <col min="10739" max="10739" width="6" style="14" bestFit="1" customWidth="1"/>
    <col min="10740" max="10740" width="2.5" style="14" customWidth="1"/>
    <col min="10741" max="10741" width="6" style="14" bestFit="1" customWidth="1"/>
    <col min="10742" max="10742" width="2.6640625" style="14" customWidth="1"/>
    <col min="10743" max="10743" width="6" style="14" bestFit="1" customWidth="1"/>
    <col min="10744" max="10744" width="2.6640625" style="14" customWidth="1"/>
    <col min="10745" max="10745" width="6" style="14" bestFit="1" customWidth="1"/>
    <col min="10746" max="10746" width="2.6640625" style="14" customWidth="1"/>
    <col min="10747" max="10747" width="6" style="14" bestFit="1" customWidth="1"/>
    <col min="10748" max="10748" width="2.6640625" style="14" customWidth="1"/>
    <col min="10749" max="10749" width="6" style="14" customWidth="1"/>
    <col min="10750" max="10750" width="2.6640625" style="14" customWidth="1"/>
    <col min="10751" max="10751" width="6" style="14" customWidth="1"/>
    <col min="10752" max="10752" width="2.6640625" style="14" customWidth="1"/>
    <col min="10753" max="10987" width="8.83203125" style="14"/>
    <col min="10988" max="10988" width="4.6640625" style="14" customWidth="1"/>
    <col min="10989" max="10989" width="6" style="14" bestFit="1" customWidth="1"/>
    <col min="10990" max="10990" width="2.6640625" style="14" customWidth="1"/>
    <col min="10991" max="10991" width="6" style="14" bestFit="1" customWidth="1"/>
    <col min="10992" max="10992" width="2.6640625" style="14" customWidth="1"/>
    <col min="10993" max="10993" width="6" style="14" bestFit="1" customWidth="1"/>
    <col min="10994" max="10994" width="2.6640625" style="14" customWidth="1"/>
    <col min="10995" max="10995" width="6" style="14" bestFit="1" customWidth="1"/>
    <col min="10996" max="10996" width="2.5" style="14" customWidth="1"/>
    <col min="10997" max="10997" width="6" style="14" bestFit="1" customWidth="1"/>
    <col min="10998" max="10998" width="2.6640625" style="14" customWidth="1"/>
    <col min="10999" max="10999" width="6" style="14" bestFit="1" customWidth="1"/>
    <col min="11000" max="11000" width="2.6640625" style="14" customWidth="1"/>
    <col min="11001" max="11001" width="6" style="14" bestFit="1" customWidth="1"/>
    <col min="11002" max="11002" width="2.6640625" style="14" customWidth="1"/>
    <col min="11003" max="11003" width="6" style="14" bestFit="1" customWidth="1"/>
    <col min="11004" max="11004" width="2.6640625" style="14" customWidth="1"/>
    <col min="11005" max="11005" width="6" style="14" customWidth="1"/>
    <col min="11006" max="11006" width="2.6640625" style="14" customWidth="1"/>
    <col min="11007" max="11007" width="6" style="14" customWidth="1"/>
    <col min="11008" max="11008" width="2.6640625" style="14" customWidth="1"/>
    <col min="11009" max="11243" width="8.83203125" style="14"/>
    <col min="11244" max="11244" width="4.6640625" style="14" customWidth="1"/>
    <col min="11245" max="11245" width="6" style="14" bestFit="1" customWidth="1"/>
    <col min="11246" max="11246" width="2.6640625" style="14" customWidth="1"/>
    <col min="11247" max="11247" width="6" style="14" bestFit="1" customWidth="1"/>
    <col min="11248" max="11248" width="2.6640625" style="14" customWidth="1"/>
    <col min="11249" max="11249" width="6" style="14" bestFit="1" customWidth="1"/>
    <col min="11250" max="11250" width="2.6640625" style="14" customWidth="1"/>
    <col min="11251" max="11251" width="6" style="14" bestFit="1" customWidth="1"/>
    <col min="11252" max="11252" width="2.5" style="14" customWidth="1"/>
    <col min="11253" max="11253" width="6" style="14" bestFit="1" customWidth="1"/>
    <col min="11254" max="11254" width="2.6640625" style="14" customWidth="1"/>
    <col min="11255" max="11255" width="6" style="14" bestFit="1" customWidth="1"/>
    <col min="11256" max="11256" width="2.6640625" style="14" customWidth="1"/>
    <col min="11257" max="11257" width="6" style="14" bestFit="1" customWidth="1"/>
    <col min="11258" max="11258" width="2.6640625" style="14" customWidth="1"/>
    <col min="11259" max="11259" width="6" style="14" bestFit="1" customWidth="1"/>
    <col min="11260" max="11260" width="2.6640625" style="14" customWidth="1"/>
    <col min="11261" max="11261" width="6" style="14" customWidth="1"/>
    <col min="11262" max="11262" width="2.6640625" style="14" customWidth="1"/>
    <col min="11263" max="11263" width="6" style="14" customWidth="1"/>
    <col min="11264" max="11264" width="2.6640625" style="14" customWidth="1"/>
    <col min="11265" max="11499" width="8.83203125" style="14"/>
    <col min="11500" max="11500" width="4.6640625" style="14" customWidth="1"/>
    <col min="11501" max="11501" width="6" style="14" bestFit="1" customWidth="1"/>
    <col min="11502" max="11502" width="2.6640625" style="14" customWidth="1"/>
    <col min="11503" max="11503" width="6" style="14" bestFit="1" customWidth="1"/>
    <col min="11504" max="11504" width="2.6640625" style="14" customWidth="1"/>
    <col min="11505" max="11505" width="6" style="14" bestFit="1" customWidth="1"/>
    <col min="11506" max="11506" width="2.6640625" style="14" customWidth="1"/>
    <col min="11507" max="11507" width="6" style="14" bestFit="1" customWidth="1"/>
    <col min="11508" max="11508" width="2.5" style="14" customWidth="1"/>
    <col min="11509" max="11509" width="6" style="14" bestFit="1" customWidth="1"/>
    <col min="11510" max="11510" width="2.6640625" style="14" customWidth="1"/>
    <col min="11511" max="11511" width="6" style="14" bestFit="1" customWidth="1"/>
    <col min="11512" max="11512" width="2.6640625" style="14" customWidth="1"/>
    <col min="11513" max="11513" width="6" style="14" bestFit="1" customWidth="1"/>
    <col min="11514" max="11514" width="2.6640625" style="14" customWidth="1"/>
    <col min="11515" max="11515" width="6" style="14" bestFit="1" customWidth="1"/>
    <col min="11516" max="11516" width="2.6640625" style="14" customWidth="1"/>
    <col min="11517" max="11517" width="6" style="14" customWidth="1"/>
    <col min="11518" max="11518" width="2.6640625" style="14" customWidth="1"/>
    <col min="11519" max="11519" width="6" style="14" customWidth="1"/>
    <col min="11520" max="11520" width="2.6640625" style="14" customWidth="1"/>
    <col min="11521" max="11755" width="8.83203125" style="14"/>
    <col min="11756" max="11756" width="4.6640625" style="14" customWidth="1"/>
    <col min="11757" max="11757" width="6" style="14" bestFit="1" customWidth="1"/>
    <col min="11758" max="11758" width="2.6640625" style="14" customWidth="1"/>
    <col min="11759" max="11759" width="6" style="14" bestFit="1" customWidth="1"/>
    <col min="11760" max="11760" width="2.6640625" style="14" customWidth="1"/>
    <col min="11761" max="11761" width="6" style="14" bestFit="1" customWidth="1"/>
    <col min="11762" max="11762" width="2.6640625" style="14" customWidth="1"/>
    <col min="11763" max="11763" width="6" style="14" bestFit="1" customWidth="1"/>
    <col min="11764" max="11764" width="2.5" style="14" customWidth="1"/>
    <col min="11765" max="11765" width="6" style="14" bestFit="1" customWidth="1"/>
    <col min="11766" max="11766" width="2.6640625" style="14" customWidth="1"/>
    <col min="11767" max="11767" width="6" style="14" bestFit="1" customWidth="1"/>
    <col min="11768" max="11768" width="2.6640625" style="14" customWidth="1"/>
    <col min="11769" max="11769" width="6" style="14" bestFit="1" customWidth="1"/>
    <col min="11770" max="11770" width="2.6640625" style="14" customWidth="1"/>
    <col min="11771" max="11771" width="6" style="14" bestFit="1" customWidth="1"/>
    <col min="11772" max="11772" width="2.6640625" style="14" customWidth="1"/>
    <col min="11773" max="11773" width="6" style="14" customWidth="1"/>
    <col min="11774" max="11774" width="2.6640625" style="14" customWidth="1"/>
    <col min="11775" max="11775" width="6" style="14" customWidth="1"/>
    <col min="11776" max="11776" width="2.6640625" style="14" customWidth="1"/>
    <col min="11777" max="12011" width="8.83203125" style="14"/>
    <col min="12012" max="12012" width="4.6640625" style="14" customWidth="1"/>
    <col min="12013" max="12013" width="6" style="14" bestFit="1" customWidth="1"/>
    <col min="12014" max="12014" width="2.6640625" style="14" customWidth="1"/>
    <col min="12015" max="12015" width="6" style="14" bestFit="1" customWidth="1"/>
    <col min="12016" max="12016" width="2.6640625" style="14" customWidth="1"/>
    <col min="12017" max="12017" width="6" style="14" bestFit="1" customWidth="1"/>
    <col min="12018" max="12018" width="2.6640625" style="14" customWidth="1"/>
    <col min="12019" max="12019" width="6" style="14" bestFit="1" customWidth="1"/>
    <col min="12020" max="12020" width="2.5" style="14" customWidth="1"/>
    <col min="12021" max="12021" width="6" style="14" bestFit="1" customWidth="1"/>
    <col min="12022" max="12022" width="2.6640625" style="14" customWidth="1"/>
    <col min="12023" max="12023" width="6" style="14" bestFit="1" customWidth="1"/>
    <col min="12024" max="12024" width="2.6640625" style="14" customWidth="1"/>
    <col min="12025" max="12025" width="6" style="14" bestFit="1" customWidth="1"/>
    <col min="12026" max="12026" width="2.6640625" style="14" customWidth="1"/>
    <col min="12027" max="12027" width="6" style="14" bestFit="1" customWidth="1"/>
    <col min="12028" max="12028" width="2.6640625" style="14" customWidth="1"/>
    <col min="12029" max="12029" width="6" style="14" customWidth="1"/>
    <col min="12030" max="12030" width="2.6640625" style="14" customWidth="1"/>
    <col min="12031" max="12031" width="6" style="14" customWidth="1"/>
    <col min="12032" max="12032" width="2.6640625" style="14" customWidth="1"/>
    <col min="12033" max="12267" width="8.83203125" style="14"/>
    <col min="12268" max="12268" width="4.6640625" style="14" customWidth="1"/>
    <col min="12269" max="12269" width="6" style="14" bestFit="1" customWidth="1"/>
    <col min="12270" max="12270" width="2.6640625" style="14" customWidth="1"/>
    <col min="12271" max="12271" width="6" style="14" bestFit="1" customWidth="1"/>
    <col min="12272" max="12272" width="2.6640625" style="14" customWidth="1"/>
    <col min="12273" max="12273" width="6" style="14" bestFit="1" customWidth="1"/>
    <col min="12274" max="12274" width="2.6640625" style="14" customWidth="1"/>
    <col min="12275" max="12275" width="6" style="14" bestFit="1" customWidth="1"/>
    <col min="12276" max="12276" width="2.5" style="14" customWidth="1"/>
    <col min="12277" max="12277" width="6" style="14" bestFit="1" customWidth="1"/>
    <col min="12278" max="12278" width="2.6640625" style="14" customWidth="1"/>
    <col min="12279" max="12279" width="6" style="14" bestFit="1" customWidth="1"/>
    <col min="12280" max="12280" width="2.6640625" style="14" customWidth="1"/>
    <col min="12281" max="12281" width="6" style="14" bestFit="1" customWidth="1"/>
    <col min="12282" max="12282" width="2.6640625" style="14" customWidth="1"/>
    <col min="12283" max="12283" width="6" style="14" bestFit="1" customWidth="1"/>
    <col min="12284" max="12284" width="2.6640625" style="14" customWidth="1"/>
    <col min="12285" max="12285" width="6" style="14" customWidth="1"/>
    <col min="12286" max="12286" width="2.6640625" style="14" customWidth="1"/>
    <col min="12287" max="12287" width="6" style="14" customWidth="1"/>
    <col min="12288" max="12288" width="2.6640625" style="14" customWidth="1"/>
    <col min="12289" max="12523" width="8.83203125" style="14"/>
    <col min="12524" max="12524" width="4.6640625" style="14" customWidth="1"/>
    <col min="12525" max="12525" width="6" style="14" bestFit="1" customWidth="1"/>
    <col min="12526" max="12526" width="2.6640625" style="14" customWidth="1"/>
    <col min="12527" max="12527" width="6" style="14" bestFit="1" customWidth="1"/>
    <col min="12528" max="12528" width="2.6640625" style="14" customWidth="1"/>
    <col min="12529" max="12529" width="6" style="14" bestFit="1" customWidth="1"/>
    <col min="12530" max="12530" width="2.6640625" style="14" customWidth="1"/>
    <col min="12531" max="12531" width="6" style="14" bestFit="1" customWidth="1"/>
    <col min="12532" max="12532" width="2.5" style="14" customWidth="1"/>
    <col min="12533" max="12533" width="6" style="14" bestFit="1" customWidth="1"/>
    <col min="12534" max="12534" width="2.6640625" style="14" customWidth="1"/>
    <col min="12535" max="12535" width="6" style="14" bestFit="1" customWidth="1"/>
    <col min="12536" max="12536" width="2.6640625" style="14" customWidth="1"/>
    <col min="12537" max="12537" width="6" style="14" bestFit="1" customWidth="1"/>
    <col min="12538" max="12538" width="2.6640625" style="14" customWidth="1"/>
    <col min="12539" max="12539" width="6" style="14" bestFit="1" customWidth="1"/>
    <col min="12540" max="12540" width="2.6640625" style="14" customWidth="1"/>
    <col min="12541" max="12541" width="6" style="14" customWidth="1"/>
    <col min="12542" max="12542" width="2.6640625" style="14" customWidth="1"/>
    <col min="12543" max="12543" width="6" style="14" customWidth="1"/>
    <col min="12544" max="12544" width="2.6640625" style="14" customWidth="1"/>
    <col min="12545" max="12779" width="8.83203125" style="14"/>
    <col min="12780" max="12780" width="4.6640625" style="14" customWidth="1"/>
    <col min="12781" max="12781" width="6" style="14" bestFit="1" customWidth="1"/>
    <col min="12782" max="12782" width="2.6640625" style="14" customWidth="1"/>
    <col min="12783" max="12783" width="6" style="14" bestFit="1" customWidth="1"/>
    <col min="12784" max="12784" width="2.6640625" style="14" customWidth="1"/>
    <col min="12785" max="12785" width="6" style="14" bestFit="1" customWidth="1"/>
    <col min="12786" max="12786" width="2.6640625" style="14" customWidth="1"/>
    <col min="12787" max="12787" width="6" style="14" bestFit="1" customWidth="1"/>
    <col min="12788" max="12788" width="2.5" style="14" customWidth="1"/>
    <col min="12789" max="12789" width="6" style="14" bestFit="1" customWidth="1"/>
    <col min="12790" max="12790" width="2.6640625" style="14" customWidth="1"/>
    <col min="12791" max="12791" width="6" style="14" bestFit="1" customWidth="1"/>
    <col min="12792" max="12792" width="2.6640625" style="14" customWidth="1"/>
    <col min="12793" max="12793" width="6" style="14" bestFit="1" customWidth="1"/>
    <col min="12794" max="12794" width="2.6640625" style="14" customWidth="1"/>
    <col min="12795" max="12795" width="6" style="14" bestFit="1" customWidth="1"/>
    <col min="12796" max="12796" width="2.6640625" style="14" customWidth="1"/>
    <col min="12797" max="12797" width="6" style="14" customWidth="1"/>
    <col min="12798" max="12798" width="2.6640625" style="14" customWidth="1"/>
    <col min="12799" max="12799" width="6" style="14" customWidth="1"/>
    <col min="12800" max="12800" width="2.6640625" style="14" customWidth="1"/>
    <col min="12801" max="13035" width="8.83203125" style="14"/>
    <col min="13036" max="13036" width="4.6640625" style="14" customWidth="1"/>
    <col min="13037" max="13037" width="6" style="14" bestFit="1" customWidth="1"/>
    <col min="13038" max="13038" width="2.6640625" style="14" customWidth="1"/>
    <col min="13039" max="13039" width="6" style="14" bestFit="1" customWidth="1"/>
    <col min="13040" max="13040" width="2.6640625" style="14" customWidth="1"/>
    <col min="13041" max="13041" width="6" style="14" bestFit="1" customWidth="1"/>
    <col min="13042" max="13042" width="2.6640625" style="14" customWidth="1"/>
    <col min="13043" max="13043" width="6" style="14" bestFit="1" customWidth="1"/>
    <col min="13044" max="13044" width="2.5" style="14" customWidth="1"/>
    <col min="13045" max="13045" width="6" style="14" bestFit="1" customWidth="1"/>
    <col min="13046" max="13046" width="2.6640625" style="14" customWidth="1"/>
    <col min="13047" max="13047" width="6" style="14" bestFit="1" customWidth="1"/>
    <col min="13048" max="13048" width="2.6640625" style="14" customWidth="1"/>
    <col min="13049" max="13049" width="6" style="14" bestFit="1" customWidth="1"/>
    <col min="13050" max="13050" width="2.6640625" style="14" customWidth="1"/>
    <col min="13051" max="13051" width="6" style="14" bestFit="1" customWidth="1"/>
    <col min="13052" max="13052" width="2.6640625" style="14" customWidth="1"/>
    <col min="13053" max="13053" width="6" style="14" customWidth="1"/>
    <col min="13054" max="13054" width="2.6640625" style="14" customWidth="1"/>
    <col min="13055" max="13055" width="6" style="14" customWidth="1"/>
    <col min="13056" max="13056" width="2.6640625" style="14" customWidth="1"/>
    <col min="13057" max="13291" width="8.83203125" style="14"/>
    <col min="13292" max="13292" width="4.6640625" style="14" customWidth="1"/>
    <col min="13293" max="13293" width="6" style="14" bestFit="1" customWidth="1"/>
    <col min="13294" max="13294" width="2.6640625" style="14" customWidth="1"/>
    <col min="13295" max="13295" width="6" style="14" bestFit="1" customWidth="1"/>
    <col min="13296" max="13296" width="2.6640625" style="14" customWidth="1"/>
    <col min="13297" max="13297" width="6" style="14" bestFit="1" customWidth="1"/>
    <col min="13298" max="13298" width="2.6640625" style="14" customWidth="1"/>
    <col min="13299" max="13299" width="6" style="14" bestFit="1" customWidth="1"/>
    <col min="13300" max="13300" width="2.5" style="14" customWidth="1"/>
    <col min="13301" max="13301" width="6" style="14" bestFit="1" customWidth="1"/>
    <col min="13302" max="13302" width="2.6640625" style="14" customWidth="1"/>
    <col min="13303" max="13303" width="6" style="14" bestFit="1" customWidth="1"/>
    <col min="13304" max="13304" width="2.6640625" style="14" customWidth="1"/>
    <col min="13305" max="13305" width="6" style="14" bestFit="1" customWidth="1"/>
    <col min="13306" max="13306" width="2.6640625" style="14" customWidth="1"/>
    <col min="13307" max="13307" width="6" style="14" bestFit="1" customWidth="1"/>
    <col min="13308" max="13308" width="2.6640625" style="14" customWidth="1"/>
    <col min="13309" max="13309" width="6" style="14" customWidth="1"/>
    <col min="13310" max="13310" width="2.6640625" style="14" customWidth="1"/>
    <col min="13311" max="13311" width="6" style="14" customWidth="1"/>
    <col min="13312" max="13312" width="2.6640625" style="14" customWidth="1"/>
    <col min="13313" max="13547" width="8.83203125" style="14"/>
    <col min="13548" max="13548" width="4.6640625" style="14" customWidth="1"/>
    <col min="13549" max="13549" width="6" style="14" bestFit="1" customWidth="1"/>
    <col min="13550" max="13550" width="2.6640625" style="14" customWidth="1"/>
    <col min="13551" max="13551" width="6" style="14" bestFit="1" customWidth="1"/>
    <col min="13552" max="13552" width="2.6640625" style="14" customWidth="1"/>
    <col min="13553" max="13553" width="6" style="14" bestFit="1" customWidth="1"/>
    <col min="13554" max="13554" width="2.6640625" style="14" customWidth="1"/>
    <col min="13555" max="13555" width="6" style="14" bestFit="1" customWidth="1"/>
    <col min="13556" max="13556" width="2.5" style="14" customWidth="1"/>
    <col min="13557" max="13557" width="6" style="14" bestFit="1" customWidth="1"/>
    <col min="13558" max="13558" width="2.6640625" style="14" customWidth="1"/>
    <col min="13559" max="13559" width="6" style="14" bestFit="1" customWidth="1"/>
    <col min="13560" max="13560" width="2.6640625" style="14" customWidth="1"/>
    <col min="13561" max="13561" width="6" style="14" bestFit="1" customWidth="1"/>
    <col min="13562" max="13562" width="2.6640625" style="14" customWidth="1"/>
    <col min="13563" max="13563" width="6" style="14" bestFit="1" customWidth="1"/>
    <col min="13564" max="13564" width="2.6640625" style="14" customWidth="1"/>
    <col min="13565" max="13565" width="6" style="14" customWidth="1"/>
    <col min="13566" max="13566" width="2.6640625" style="14" customWidth="1"/>
    <col min="13567" max="13567" width="6" style="14" customWidth="1"/>
    <col min="13568" max="13568" width="2.6640625" style="14" customWidth="1"/>
    <col min="13569" max="13803" width="8.83203125" style="14"/>
    <col min="13804" max="13804" width="4.6640625" style="14" customWidth="1"/>
    <col min="13805" max="13805" width="6" style="14" bestFit="1" customWidth="1"/>
    <col min="13806" max="13806" width="2.6640625" style="14" customWidth="1"/>
    <col min="13807" max="13807" width="6" style="14" bestFit="1" customWidth="1"/>
    <col min="13808" max="13808" width="2.6640625" style="14" customWidth="1"/>
    <col min="13809" max="13809" width="6" style="14" bestFit="1" customWidth="1"/>
    <col min="13810" max="13810" width="2.6640625" style="14" customWidth="1"/>
    <col min="13811" max="13811" width="6" style="14" bestFit="1" customWidth="1"/>
    <col min="13812" max="13812" width="2.5" style="14" customWidth="1"/>
    <col min="13813" max="13813" width="6" style="14" bestFit="1" customWidth="1"/>
    <col min="13814" max="13814" width="2.6640625" style="14" customWidth="1"/>
    <col min="13815" max="13815" width="6" style="14" bestFit="1" customWidth="1"/>
    <col min="13816" max="13816" width="2.6640625" style="14" customWidth="1"/>
    <col min="13817" max="13817" width="6" style="14" bestFit="1" customWidth="1"/>
    <col min="13818" max="13818" width="2.6640625" style="14" customWidth="1"/>
    <col min="13819" max="13819" width="6" style="14" bestFit="1" customWidth="1"/>
    <col min="13820" max="13820" width="2.6640625" style="14" customWidth="1"/>
    <col min="13821" max="13821" width="6" style="14" customWidth="1"/>
    <col min="13822" max="13822" width="2.6640625" style="14" customWidth="1"/>
    <col min="13823" max="13823" width="6" style="14" customWidth="1"/>
    <col min="13824" max="13824" width="2.6640625" style="14" customWidth="1"/>
    <col min="13825" max="14059" width="8.83203125" style="14"/>
    <col min="14060" max="14060" width="4.6640625" style="14" customWidth="1"/>
    <col min="14061" max="14061" width="6" style="14" bestFit="1" customWidth="1"/>
    <col min="14062" max="14062" width="2.6640625" style="14" customWidth="1"/>
    <col min="14063" max="14063" width="6" style="14" bestFit="1" customWidth="1"/>
    <col min="14064" max="14064" width="2.6640625" style="14" customWidth="1"/>
    <col min="14065" max="14065" width="6" style="14" bestFit="1" customWidth="1"/>
    <col min="14066" max="14066" width="2.6640625" style="14" customWidth="1"/>
    <col min="14067" max="14067" width="6" style="14" bestFit="1" customWidth="1"/>
    <col min="14068" max="14068" width="2.5" style="14" customWidth="1"/>
    <col min="14069" max="14069" width="6" style="14" bestFit="1" customWidth="1"/>
    <col min="14070" max="14070" width="2.6640625" style="14" customWidth="1"/>
    <col min="14071" max="14071" width="6" style="14" bestFit="1" customWidth="1"/>
    <col min="14072" max="14072" width="2.6640625" style="14" customWidth="1"/>
    <col min="14073" max="14073" width="6" style="14" bestFit="1" customWidth="1"/>
    <col min="14074" max="14074" width="2.6640625" style="14" customWidth="1"/>
    <col min="14075" max="14075" width="6" style="14" bestFit="1" customWidth="1"/>
    <col min="14076" max="14076" width="2.6640625" style="14" customWidth="1"/>
    <col min="14077" max="14077" width="6" style="14" customWidth="1"/>
    <col min="14078" max="14078" width="2.6640625" style="14" customWidth="1"/>
    <col min="14079" max="14079" width="6" style="14" customWidth="1"/>
    <col min="14080" max="14080" width="2.6640625" style="14" customWidth="1"/>
    <col min="14081" max="14315" width="8.83203125" style="14"/>
    <col min="14316" max="14316" width="4.6640625" style="14" customWidth="1"/>
    <col min="14317" max="14317" width="6" style="14" bestFit="1" customWidth="1"/>
    <col min="14318" max="14318" width="2.6640625" style="14" customWidth="1"/>
    <col min="14319" max="14319" width="6" style="14" bestFit="1" customWidth="1"/>
    <col min="14320" max="14320" width="2.6640625" style="14" customWidth="1"/>
    <col min="14321" max="14321" width="6" style="14" bestFit="1" customWidth="1"/>
    <col min="14322" max="14322" width="2.6640625" style="14" customWidth="1"/>
    <col min="14323" max="14323" width="6" style="14" bestFit="1" customWidth="1"/>
    <col min="14324" max="14324" width="2.5" style="14" customWidth="1"/>
    <col min="14325" max="14325" width="6" style="14" bestFit="1" customWidth="1"/>
    <col min="14326" max="14326" width="2.6640625" style="14" customWidth="1"/>
    <col min="14327" max="14327" width="6" style="14" bestFit="1" customWidth="1"/>
    <col min="14328" max="14328" width="2.6640625" style="14" customWidth="1"/>
    <col min="14329" max="14329" width="6" style="14" bestFit="1" customWidth="1"/>
    <col min="14330" max="14330" width="2.6640625" style="14" customWidth="1"/>
    <col min="14331" max="14331" width="6" style="14" bestFit="1" customWidth="1"/>
    <col min="14332" max="14332" width="2.6640625" style="14" customWidth="1"/>
    <col min="14333" max="14333" width="6" style="14" customWidth="1"/>
    <col min="14334" max="14334" width="2.6640625" style="14" customWidth="1"/>
    <col min="14335" max="14335" width="6" style="14" customWidth="1"/>
    <col min="14336" max="14336" width="2.6640625" style="14" customWidth="1"/>
    <col min="14337" max="14571" width="8.83203125" style="14"/>
    <col min="14572" max="14572" width="4.6640625" style="14" customWidth="1"/>
    <col min="14573" max="14573" width="6" style="14" bestFit="1" customWidth="1"/>
    <col min="14574" max="14574" width="2.6640625" style="14" customWidth="1"/>
    <col min="14575" max="14575" width="6" style="14" bestFit="1" customWidth="1"/>
    <col min="14576" max="14576" width="2.6640625" style="14" customWidth="1"/>
    <col min="14577" max="14577" width="6" style="14" bestFit="1" customWidth="1"/>
    <col min="14578" max="14578" width="2.6640625" style="14" customWidth="1"/>
    <col min="14579" max="14579" width="6" style="14" bestFit="1" customWidth="1"/>
    <col min="14580" max="14580" width="2.5" style="14" customWidth="1"/>
    <col min="14581" max="14581" width="6" style="14" bestFit="1" customWidth="1"/>
    <col min="14582" max="14582" width="2.6640625" style="14" customWidth="1"/>
    <col min="14583" max="14583" width="6" style="14" bestFit="1" customWidth="1"/>
    <col min="14584" max="14584" width="2.6640625" style="14" customWidth="1"/>
    <col min="14585" max="14585" width="6" style="14" bestFit="1" customWidth="1"/>
    <col min="14586" max="14586" width="2.6640625" style="14" customWidth="1"/>
    <col min="14587" max="14587" width="6" style="14" bestFit="1" customWidth="1"/>
    <col min="14588" max="14588" width="2.6640625" style="14" customWidth="1"/>
    <col min="14589" max="14589" width="6" style="14" customWidth="1"/>
    <col min="14590" max="14590" width="2.6640625" style="14" customWidth="1"/>
    <col min="14591" max="14591" width="6" style="14" customWidth="1"/>
    <col min="14592" max="14592" width="2.6640625" style="14" customWidth="1"/>
    <col min="14593" max="14827" width="8.83203125" style="14"/>
    <col min="14828" max="14828" width="4.6640625" style="14" customWidth="1"/>
    <col min="14829" max="14829" width="6" style="14" bestFit="1" customWidth="1"/>
    <col min="14830" max="14830" width="2.6640625" style="14" customWidth="1"/>
    <col min="14831" max="14831" width="6" style="14" bestFit="1" customWidth="1"/>
    <col min="14832" max="14832" width="2.6640625" style="14" customWidth="1"/>
    <col min="14833" max="14833" width="6" style="14" bestFit="1" customWidth="1"/>
    <col min="14834" max="14834" width="2.6640625" style="14" customWidth="1"/>
    <col min="14835" max="14835" width="6" style="14" bestFit="1" customWidth="1"/>
    <col min="14836" max="14836" width="2.5" style="14" customWidth="1"/>
    <col min="14837" max="14837" width="6" style="14" bestFit="1" customWidth="1"/>
    <col min="14838" max="14838" width="2.6640625" style="14" customWidth="1"/>
    <col min="14839" max="14839" width="6" style="14" bestFit="1" customWidth="1"/>
    <col min="14840" max="14840" width="2.6640625" style="14" customWidth="1"/>
    <col min="14841" max="14841" width="6" style="14" bestFit="1" customWidth="1"/>
    <col min="14842" max="14842" width="2.6640625" style="14" customWidth="1"/>
    <col min="14843" max="14843" width="6" style="14" bestFit="1" customWidth="1"/>
    <col min="14844" max="14844" width="2.6640625" style="14" customWidth="1"/>
    <col min="14845" max="14845" width="6" style="14" customWidth="1"/>
    <col min="14846" max="14846" width="2.6640625" style="14" customWidth="1"/>
    <col min="14847" max="14847" width="6" style="14" customWidth="1"/>
    <col min="14848" max="14848" width="2.6640625" style="14" customWidth="1"/>
    <col min="14849" max="15083" width="8.83203125" style="14"/>
    <col min="15084" max="15084" width="4.6640625" style="14" customWidth="1"/>
    <col min="15085" max="15085" width="6" style="14" bestFit="1" customWidth="1"/>
    <col min="15086" max="15086" width="2.6640625" style="14" customWidth="1"/>
    <col min="15087" max="15087" width="6" style="14" bestFit="1" customWidth="1"/>
    <col min="15088" max="15088" width="2.6640625" style="14" customWidth="1"/>
    <col min="15089" max="15089" width="6" style="14" bestFit="1" customWidth="1"/>
    <col min="15090" max="15090" width="2.6640625" style="14" customWidth="1"/>
    <col min="15091" max="15091" width="6" style="14" bestFit="1" customWidth="1"/>
    <col min="15092" max="15092" width="2.5" style="14" customWidth="1"/>
    <col min="15093" max="15093" width="6" style="14" bestFit="1" customWidth="1"/>
    <col min="15094" max="15094" width="2.6640625" style="14" customWidth="1"/>
    <col min="15095" max="15095" width="6" style="14" bestFit="1" customWidth="1"/>
    <col min="15096" max="15096" width="2.6640625" style="14" customWidth="1"/>
    <col min="15097" max="15097" width="6" style="14" bestFit="1" customWidth="1"/>
    <col min="15098" max="15098" width="2.6640625" style="14" customWidth="1"/>
    <col min="15099" max="15099" width="6" style="14" bestFit="1" customWidth="1"/>
    <col min="15100" max="15100" width="2.6640625" style="14" customWidth="1"/>
    <col min="15101" max="15101" width="6" style="14" customWidth="1"/>
    <col min="15102" max="15102" width="2.6640625" style="14" customWidth="1"/>
    <col min="15103" max="15103" width="6" style="14" customWidth="1"/>
    <col min="15104" max="15104" width="2.6640625" style="14" customWidth="1"/>
    <col min="15105" max="15339" width="8.83203125" style="14"/>
    <col min="15340" max="15340" width="4.6640625" style="14" customWidth="1"/>
    <col min="15341" max="15341" width="6" style="14" bestFit="1" customWidth="1"/>
    <col min="15342" max="15342" width="2.6640625" style="14" customWidth="1"/>
    <col min="15343" max="15343" width="6" style="14" bestFit="1" customWidth="1"/>
    <col min="15344" max="15344" width="2.6640625" style="14" customWidth="1"/>
    <col min="15345" max="15345" width="6" style="14" bestFit="1" customWidth="1"/>
    <col min="15346" max="15346" width="2.6640625" style="14" customWidth="1"/>
    <col min="15347" max="15347" width="6" style="14" bestFit="1" customWidth="1"/>
    <col min="15348" max="15348" width="2.5" style="14" customWidth="1"/>
    <col min="15349" max="15349" width="6" style="14" bestFit="1" customWidth="1"/>
    <col min="15350" max="15350" width="2.6640625" style="14" customWidth="1"/>
    <col min="15351" max="15351" width="6" style="14" bestFit="1" customWidth="1"/>
    <col min="15352" max="15352" width="2.6640625" style="14" customWidth="1"/>
    <col min="15353" max="15353" width="6" style="14" bestFit="1" customWidth="1"/>
    <col min="15354" max="15354" width="2.6640625" style="14" customWidth="1"/>
    <col min="15355" max="15355" width="6" style="14" bestFit="1" customWidth="1"/>
    <col min="15356" max="15356" width="2.6640625" style="14" customWidth="1"/>
    <col min="15357" max="15357" width="6" style="14" customWidth="1"/>
    <col min="15358" max="15358" width="2.6640625" style="14" customWidth="1"/>
    <col min="15359" max="15359" width="6" style="14" customWidth="1"/>
    <col min="15360" max="15360" width="2.6640625" style="14" customWidth="1"/>
    <col min="15361" max="15595" width="8.83203125" style="14"/>
    <col min="15596" max="15596" width="4.6640625" style="14" customWidth="1"/>
    <col min="15597" max="15597" width="6" style="14" bestFit="1" customWidth="1"/>
    <col min="15598" max="15598" width="2.6640625" style="14" customWidth="1"/>
    <col min="15599" max="15599" width="6" style="14" bestFit="1" customWidth="1"/>
    <col min="15600" max="15600" width="2.6640625" style="14" customWidth="1"/>
    <col min="15601" max="15601" width="6" style="14" bestFit="1" customWidth="1"/>
    <col min="15602" max="15602" width="2.6640625" style="14" customWidth="1"/>
    <col min="15603" max="15603" width="6" style="14" bestFit="1" customWidth="1"/>
    <col min="15604" max="15604" width="2.5" style="14" customWidth="1"/>
    <col min="15605" max="15605" width="6" style="14" bestFit="1" customWidth="1"/>
    <col min="15606" max="15606" width="2.6640625" style="14" customWidth="1"/>
    <col min="15607" max="15607" width="6" style="14" bestFit="1" customWidth="1"/>
    <col min="15608" max="15608" width="2.6640625" style="14" customWidth="1"/>
    <col min="15609" max="15609" width="6" style="14" bestFit="1" customWidth="1"/>
    <col min="15610" max="15610" width="2.6640625" style="14" customWidth="1"/>
    <col min="15611" max="15611" width="6" style="14" bestFit="1" customWidth="1"/>
    <col min="15612" max="15612" width="2.6640625" style="14" customWidth="1"/>
    <col min="15613" max="15613" width="6" style="14" customWidth="1"/>
    <col min="15614" max="15614" width="2.6640625" style="14" customWidth="1"/>
    <col min="15615" max="15615" width="6" style="14" customWidth="1"/>
    <col min="15616" max="15616" width="2.6640625" style="14" customWidth="1"/>
    <col min="15617" max="15851" width="8.83203125" style="14"/>
    <col min="15852" max="15852" width="4.6640625" style="14" customWidth="1"/>
    <col min="15853" max="15853" width="6" style="14" bestFit="1" customWidth="1"/>
    <col min="15854" max="15854" width="2.6640625" style="14" customWidth="1"/>
    <col min="15855" max="15855" width="6" style="14" bestFit="1" customWidth="1"/>
    <col min="15856" max="15856" width="2.6640625" style="14" customWidth="1"/>
    <col min="15857" max="15857" width="6" style="14" bestFit="1" customWidth="1"/>
    <col min="15858" max="15858" width="2.6640625" style="14" customWidth="1"/>
    <col min="15859" max="15859" width="6" style="14" bestFit="1" customWidth="1"/>
    <col min="15860" max="15860" width="2.5" style="14" customWidth="1"/>
    <col min="15861" max="15861" width="6" style="14" bestFit="1" customWidth="1"/>
    <col min="15862" max="15862" width="2.6640625" style="14" customWidth="1"/>
    <col min="15863" max="15863" width="6" style="14" bestFit="1" customWidth="1"/>
    <col min="15864" max="15864" width="2.6640625" style="14" customWidth="1"/>
    <col min="15865" max="15865" width="6" style="14" bestFit="1" customWidth="1"/>
    <col min="15866" max="15866" width="2.6640625" style="14" customWidth="1"/>
    <col min="15867" max="15867" width="6" style="14" bestFit="1" customWidth="1"/>
    <col min="15868" max="15868" width="2.6640625" style="14" customWidth="1"/>
    <col min="15869" max="15869" width="6" style="14" customWidth="1"/>
    <col min="15870" max="15870" width="2.6640625" style="14" customWidth="1"/>
    <col min="15871" max="15871" width="6" style="14" customWidth="1"/>
    <col min="15872" max="15872" width="2.6640625" style="14" customWidth="1"/>
    <col min="15873" max="16107" width="8.83203125" style="14"/>
    <col min="16108" max="16108" width="4.6640625" style="14" customWidth="1"/>
    <col min="16109" max="16109" width="6" style="14" bestFit="1" customWidth="1"/>
    <col min="16110" max="16110" width="2.6640625" style="14" customWidth="1"/>
    <col min="16111" max="16111" width="6" style="14" bestFit="1" customWidth="1"/>
    <col min="16112" max="16112" width="2.6640625" style="14" customWidth="1"/>
    <col min="16113" max="16113" width="6" style="14" bestFit="1" customWidth="1"/>
    <col min="16114" max="16114" width="2.6640625" style="14" customWidth="1"/>
    <col min="16115" max="16115" width="6" style="14" bestFit="1" customWidth="1"/>
    <col min="16116" max="16116" width="2.5" style="14" customWidth="1"/>
    <col min="16117" max="16117" width="6" style="14" bestFit="1" customWidth="1"/>
    <col min="16118" max="16118" width="2.6640625" style="14" customWidth="1"/>
    <col min="16119" max="16119" width="6" style="14" bestFit="1" customWidth="1"/>
    <col min="16120" max="16120" width="2.6640625" style="14" customWidth="1"/>
    <col min="16121" max="16121" width="6" style="14" bestFit="1" customWidth="1"/>
    <col min="16122" max="16122" width="2.6640625" style="14" customWidth="1"/>
    <col min="16123" max="16123" width="6" style="14" bestFit="1" customWidth="1"/>
    <col min="16124" max="16124" width="2.6640625" style="14" customWidth="1"/>
    <col min="16125" max="16125" width="6" style="14" customWidth="1"/>
    <col min="16126" max="16126" width="2.6640625" style="14" customWidth="1"/>
    <col min="16127" max="16127" width="6" style="14" customWidth="1"/>
    <col min="16128" max="16128" width="2.6640625" style="14" customWidth="1"/>
    <col min="16129" max="16384" width="8.83203125" style="14"/>
  </cols>
  <sheetData>
    <row r="1" spans="1:24" s="17" customFormat="1" ht="15" customHeight="1">
      <c r="A1" s="216" t="s">
        <v>62</v>
      </c>
      <c r="B1" s="216"/>
      <c r="C1" s="216"/>
      <c r="D1" s="216"/>
      <c r="E1" s="216"/>
      <c r="F1" s="216"/>
      <c r="G1" s="216"/>
      <c r="H1" s="216"/>
      <c r="I1" s="216"/>
      <c r="J1" s="216"/>
      <c r="K1" s="216"/>
      <c r="L1" s="216"/>
      <c r="M1" s="216"/>
      <c r="N1" s="216"/>
      <c r="O1" s="216"/>
      <c r="P1" s="216"/>
      <c r="Q1" s="216"/>
      <c r="R1" s="216"/>
      <c r="S1" s="216"/>
      <c r="T1" s="216"/>
      <c r="U1" s="216"/>
      <c r="V1" s="216"/>
      <c r="W1" s="216"/>
      <c r="X1" s="158"/>
    </row>
    <row r="2" spans="1:24" s="8" customFormat="1" ht="11">
      <c r="A2" s="11"/>
      <c r="B2" s="11"/>
      <c r="C2" s="11"/>
      <c r="D2" s="11"/>
      <c r="E2" s="11"/>
      <c r="F2" s="11"/>
      <c r="G2" s="11"/>
      <c r="H2" s="11"/>
      <c r="I2" s="11"/>
      <c r="J2" s="11"/>
      <c r="K2" s="11"/>
      <c r="L2" s="11"/>
      <c r="M2" s="11"/>
      <c r="N2" s="11"/>
      <c r="O2" s="11"/>
      <c r="P2" s="11"/>
      <c r="Q2" s="11"/>
      <c r="R2" s="11"/>
      <c r="S2" s="11"/>
      <c r="T2" s="11"/>
      <c r="U2" s="11"/>
      <c r="V2" s="3"/>
      <c r="W2" s="3"/>
      <c r="X2" s="3"/>
    </row>
    <row r="3" spans="1:24" s="16" customFormat="1" ht="11">
      <c r="A3" s="215" t="s">
        <v>41</v>
      </c>
      <c r="B3" s="209" t="s">
        <v>36</v>
      </c>
      <c r="C3" s="210"/>
      <c r="D3" s="210"/>
      <c r="E3" s="211"/>
      <c r="F3" s="214" t="s">
        <v>41</v>
      </c>
      <c r="G3" s="215"/>
      <c r="H3" s="209" t="s">
        <v>36</v>
      </c>
      <c r="I3" s="210"/>
      <c r="J3" s="210"/>
      <c r="K3" s="211"/>
      <c r="L3" s="214" t="s">
        <v>41</v>
      </c>
      <c r="M3" s="220"/>
      <c r="N3" s="209" t="s">
        <v>36</v>
      </c>
      <c r="O3" s="210"/>
      <c r="P3" s="210"/>
      <c r="Q3" s="211"/>
      <c r="R3" s="214" t="s">
        <v>41</v>
      </c>
      <c r="S3" s="215"/>
      <c r="T3" s="209" t="s">
        <v>36</v>
      </c>
      <c r="U3" s="210"/>
      <c r="V3" s="210"/>
      <c r="W3" s="211"/>
      <c r="X3" s="160"/>
    </row>
    <row r="4" spans="1:24" s="8" customFormat="1" ht="11">
      <c r="A4" s="215"/>
      <c r="B4" s="219" t="s">
        <v>2</v>
      </c>
      <c r="C4" s="212"/>
      <c r="D4" s="212" t="s">
        <v>3</v>
      </c>
      <c r="E4" s="213"/>
      <c r="F4" s="214"/>
      <c r="G4" s="215"/>
      <c r="H4" s="219" t="s">
        <v>2</v>
      </c>
      <c r="I4" s="212"/>
      <c r="J4" s="212" t="s">
        <v>3</v>
      </c>
      <c r="K4" s="213"/>
      <c r="L4" s="214"/>
      <c r="M4" s="220"/>
      <c r="N4" s="219" t="s">
        <v>2</v>
      </c>
      <c r="O4" s="212"/>
      <c r="P4" s="212" t="s">
        <v>3</v>
      </c>
      <c r="Q4" s="213"/>
      <c r="R4" s="214"/>
      <c r="S4" s="215"/>
      <c r="T4" s="219" t="s">
        <v>2</v>
      </c>
      <c r="U4" s="212"/>
      <c r="V4" s="212" t="s">
        <v>3</v>
      </c>
      <c r="W4" s="213"/>
      <c r="X4" s="3"/>
    </row>
    <row r="5" spans="1:24" s="9" customFormat="1" ht="12">
      <c r="A5" s="215"/>
      <c r="B5" s="54" t="s">
        <v>7</v>
      </c>
      <c r="C5" s="122" t="s">
        <v>8</v>
      </c>
      <c r="D5" s="122" t="s">
        <v>7</v>
      </c>
      <c r="E5" s="55" t="s">
        <v>8</v>
      </c>
      <c r="F5" s="214"/>
      <c r="G5" s="215"/>
      <c r="H5" s="54" t="s">
        <v>7</v>
      </c>
      <c r="I5" s="122" t="s">
        <v>8</v>
      </c>
      <c r="J5" s="122" t="s">
        <v>7</v>
      </c>
      <c r="K5" s="55" t="s">
        <v>8</v>
      </c>
      <c r="L5" s="214"/>
      <c r="M5" s="220"/>
      <c r="N5" s="54" t="s">
        <v>7</v>
      </c>
      <c r="O5" s="122" t="s">
        <v>8</v>
      </c>
      <c r="P5" s="122" t="s">
        <v>7</v>
      </c>
      <c r="Q5" s="55" t="s">
        <v>8</v>
      </c>
      <c r="R5" s="214"/>
      <c r="S5" s="215"/>
      <c r="T5" s="54" t="s">
        <v>7</v>
      </c>
      <c r="U5" s="122" t="s">
        <v>8</v>
      </c>
      <c r="V5" s="122" t="s">
        <v>7</v>
      </c>
      <c r="W5" s="55" t="s">
        <v>8</v>
      </c>
      <c r="X5" s="161"/>
    </row>
    <row r="6" spans="1:24" s="15" customFormat="1" ht="13">
      <c r="A6" s="1">
        <v>1979</v>
      </c>
      <c r="B6" s="56">
        <v>1028</v>
      </c>
      <c r="C6" s="1"/>
      <c r="D6" s="4">
        <v>3758</v>
      </c>
      <c r="E6" s="60"/>
      <c r="F6" s="217">
        <v>1985</v>
      </c>
      <c r="G6" s="221"/>
      <c r="H6" s="56">
        <v>3754</v>
      </c>
      <c r="I6" s="18">
        <v>22.920759659463009</v>
      </c>
      <c r="J6" s="4">
        <v>9526</v>
      </c>
      <c r="K6" s="57">
        <v>23.170416343418676</v>
      </c>
      <c r="L6" s="217">
        <v>1991</v>
      </c>
      <c r="M6" s="221"/>
      <c r="N6" s="56">
        <v>5506</v>
      </c>
      <c r="O6" s="18">
        <v>11.77425903369873</v>
      </c>
      <c r="P6" s="4">
        <v>13996</v>
      </c>
      <c r="Q6" s="57">
        <v>11.851674258770872</v>
      </c>
      <c r="R6" s="217">
        <v>1997</v>
      </c>
      <c r="S6" s="218"/>
      <c r="T6" s="56">
        <v>8390</v>
      </c>
      <c r="U6" s="18">
        <v>4.0426587301587213</v>
      </c>
      <c r="V6" s="4">
        <v>21302</v>
      </c>
      <c r="W6" s="57">
        <v>4.0339910138698976</v>
      </c>
      <c r="X6" s="159"/>
    </row>
    <row r="7" spans="1:24" s="15" customFormat="1" ht="13">
      <c r="A7" s="1">
        <v>1980</v>
      </c>
      <c r="B7" s="56">
        <v>1028</v>
      </c>
      <c r="C7" s="18">
        <v>0</v>
      </c>
      <c r="D7" s="4">
        <v>3758</v>
      </c>
      <c r="E7" s="57">
        <v>0</v>
      </c>
      <c r="F7" s="217">
        <v>1986</v>
      </c>
      <c r="G7" s="221"/>
      <c r="H7" s="56">
        <v>3754</v>
      </c>
      <c r="I7" s="18">
        <v>0</v>
      </c>
      <c r="J7" s="4">
        <v>9526</v>
      </c>
      <c r="K7" s="57">
        <v>0</v>
      </c>
      <c r="L7" s="217">
        <v>1992</v>
      </c>
      <c r="M7" s="221"/>
      <c r="N7" s="56">
        <v>5748</v>
      </c>
      <c r="O7" s="18">
        <v>4.3952052306574618</v>
      </c>
      <c r="P7" s="4">
        <v>14620</v>
      </c>
      <c r="Q7" s="57">
        <v>4.4584166904829914</v>
      </c>
      <c r="R7" s="217">
        <v>1998</v>
      </c>
      <c r="S7" s="218"/>
      <c r="T7" s="56">
        <v>8724</v>
      </c>
      <c r="U7" s="18">
        <v>3.9809296781883274</v>
      </c>
      <c r="V7" s="4">
        <v>22152</v>
      </c>
      <c r="W7" s="57">
        <v>3.9902356586235976</v>
      </c>
      <c r="X7" s="159"/>
    </row>
    <row r="8" spans="1:24" s="15" customFormat="1" ht="13">
      <c r="A8" s="1">
        <v>1981</v>
      </c>
      <c r="B8" s="56">
        <v>1930</v>
      </c>
      <c r="C8" s="18">
        <v>87.743190661478593</v>
      </c>
      <c r="D8" s="4">
        <v>5730</v>
      </c>
      <c r="E8" s="57">
        <v>52.474720596061729</v>
      </c>
      <c r="F8" s="217">
        <v>1987</v>
      </c>
      <c r="G8" s="221"/>
      <c r="H8" s="56">
        <v>4056</v>
      </c>
      <c r="I8" s="18">
        <v>8.0447522642514748</v>
      </c>
      <c r="J8" s="4">
        <v>10276</v>
      </c>
      <c r="K8" s="57">
        <v>7.873189166491712</v>
      </c>
      <c r="L8" s="217">
        <v>1993</v>
      </c>
      <c r="M8" s="221"/>
      <c r="N8" s="56">
        <v>6480</v>
      </c>
      <c r="O8" s="18">
        <v>12.734864300626313</v>
      </c>
      <c r="P8" s="4">
        <v>16476</v>
      </c>
      <c r="Q8" s="57">
        <v>12.694938440492475</v>
      </c>
      <c r="R8" s="217">
        <v>1999</v>
      </c>
      <c r="S8" s="218"/>
      <c r="T8" s="56">
        <v>8988</v>
      </c>
      <c r="U8" s="18">
        <v>3.0261348005502064</v>
      </c>
      <c r="V8" s="4">
        <v>22162</v>
      </c>
      <c r="W8" s="57">
        <v>4.5142650776464066E-2</v>
      </c>
      <c r="X8" s="159"/>
    </row>
    <row r="9" spans="1:24" s="15" customFormat="1" ht="13">
      <c r="A9" s="1">
        <v>1982</v>
      </c>
      <c r="B9" s="56">
        <v>2746</v>
      </c>
      <c r="C9" s="18">
        <v>42.279792746113998</v>
      </c>
      <c r="D9" s="4">
        <v>6942</v>
      </c>
      <c r="E9" s="57">
        <v>21.151832460732976</v>
      </c>
      <c r="F9" s="217">
        <v>1988</v>
      </c>
      <c r="G9" s="221"/>
      <c r="H9" s="56">
        <v>4216</v>
      </c>
      <c r="I9" s="18">
        <v>3.9447731755424043</v>
      </c>
      <c r="J9" s="4">
        <v>10680</v>
      </c>
      <c r="K9" s="57">
        <v>3.9314908524717751</v>
      </c>
      <c r="L9" s="217">
        <v>1994</v>
      </c>
      <c r="M9" s="221"/>
      <c r="N9" s="56">
        <v>7458</v>
      </c>
      <c r="O9" s="18">
        <v>15.092592592592592</v>
      </c>
      <c r="P9" s="4">
        <v>18933</v>
      </c>
      <c r="Q9" s="57">
        <v>14.912600145666421</v>
      </c>
      <c r="R9" s="217">
        <v>2000</v>
      </c>
      <c r="S9" s="218"/>
      <c r="T9" s="56">
        <v>9254</v>
      </c>
      <c r="U9" s="18">
        <v>2.9595015576324046</v>
      </c>
      <c r="V9" s="4">
        <v>22938</v>
      </c>
      <c r="W9" s="57">
        <v>3.5014890352856209</v>
      </c>
      <c r="X9" s="159"/>
    </row>
    <row r="10" spans="1:24" s="15" customFormat="1" ht="13">
      <c r="A10" s="1">
        <v>1983</v>
      </c>
      <c r="B10" s="56">
        <v>3054</v>
      </c>
      <c r="C10" s="18">
        <v>11.216314639475611</v>
      </c>
      <c r="D10" s="4">
        <v>7734</v>
      </c>
      <c r="E10" s="57">
        <v>11.408815903197933</v>
      </c>
      <c r="F10" s="217">
        <v>1989</v>
      </c>
      <c r="G10" s="221"/>
      <c r="H10" s="56">
        <v>4605</v>
      </c>
      <c r="I10" s="18">
        <v>9.2267552182163204</v>
      </c>
      <c r="J10" s="4">
        <v>11694</v>
      </c>
      <c r="K10" s="57">
        <v>9.4943820224719033</v>
      </c>
      <c r="L10" s="217">
        <v>1995</v>
      </c>
      <c r="M10" s="221"/>
      <c r="N10" s="56">
        <v>7755</v>
      </c>
      <c r="O10" s="18">
        <v>3.9823008849557473</v>
      </c>
      <c r="P10" s="4">
        <v>19689</v>
      </c>
      <c r="Q10" s="57">
        <v>3.9930280462684209</v>
      </c>
      <c r="R10" s="217">
        <v>2001</v>
      </c>
      <c r="S10" s="218"/>
      <c r="T10" s="56">
        <v>9872</v>
      </c>
      <c r="U10" s="18">
        <v>6.6781932137454092</v>
      </c>
      <c r="V10" s="4">
        <v>24482</v>
      </c>
      <c r="W10" s="57">
        <v>6.7311884209608541</v>
      </c>
      <c r="X10" s="159"/>
    </row>
    <row r="11" spans="1:24" s="15" customFormat="1" ht="13">
      <c r="A11" s="1">
        <v>1984</v>
      </c>
      <c r="B11" s="97">
        <v>3054</v>
      </c>
      <c r="C11" s="98">
        <v>0</v>
      </c>
      <c r="D11" s="99">
        <v>7734</v>
      </c>
      <c r="E11" s="100">
        <v>0</v>
      </c>
      <c r="F11" s="217">
        <v>1990</v>
      </c>
      <c r="G11" s="221"/>
      <c r="H11" s="97">
        <v>4926</v>
      </c>
      <c r="I11" s="98">
        <v>6.9706840390879377</v>
      </c>
      <c r="J11" s="99">
        <v>12513</v>
      </c>
      <c r="K11" s="100">
        <v>7.0035915854284259</v>
      </c>
      <c r="L11" s="217">
        <v>1996</v>
      </c>
      <c r="M11" s="221"/>
      <c r="N11" s="97">
        <v>8064</v>
      </c>
      <c r="O11" s="98">
        <v>3.9845261121856934</v>
      </c>
      <c r="P11" s="99">
        <v>20476</v>
      </c>
      <c r="Q11" s="100">
        <v>3.9971557722586315</v>
      </c>
      <c r="R11" s="56"/>
      <c r="S11" s="18"/>
      <c r="T11" s="97"/>
      <c r="U11" s="98"/>
      <c r="V11" s="163"/>
      <c r="W11" s="164"/>
      <c r="X11" s="159"/>
    </row>
    <row r="12" spans="1:24" s="15" customFormat="1" ht="13">
      <c r="A12" s="1"/>
      <c r="B12" s="4"/>
      <c r="C12" s="18"/>
      <c r="D12" s="4"/>
      <c r="E12" s="18"/>
      <c r="F12" s="4"/>
      <c r="G12" s="18"/>
      <c r="H12" s="4"/>
      <c r="I12" s="18"/>
      <c r="J12" s="4"/>
      <c r="K12" s="18"/>
      <c r="L12" s="4"/>
      <c r="M12" s="18"/>
      <c r="N12" s="4"/>
      <c r="O12" s="18"/>
      <c r="P12" s="4"/>
      <c r="Q12" s="18"/>
      <c r="R12" s="4"/>
      <c r="S12" s="18"/>
      <c r="T12" s="4"/>
      <c r="U12" s="18"/>
      <c r="V12" s="162"/>
      <c r="W12" s="162"/>
      <c r="X12" s="159"/>
    </row>
    <row r="13" spans="1:24" s="15" customFormat="1" ht="21" customHeight="1">
      <c r="A13" s="215" t="s">
        <v>41</v>
      </c>
      <c r="B13" s="227" t="s">
        <v>5</v>
      </c>
      <c r="C13" s="228"/>
      <c r="D13" s="228"/>
      <c r="E13" s="229"/>
      <c r="F13" s="227" t="s">
        <v>6</v>
      </c>
      <c r="G13" s="228"/>
      <c r="H13" s="228"/>
      <c r="I13" s="229"/>
      <c r="J13" s="227" t="s">
        <v>1</v>
      </c>
      <c r="K13" s="228"/>
      <c r="L13" s="228"/>
      <c r="M13" s="229"/>
      <c r="N13" s="227" t="s">
        <v>4</v>
      </c>
      <c r="O13" s="228"/>
      <c r="P13" s="228"/>
      <c r="Q13" s="229"/>
      <c r="R13" s="227" t="s">
        <v>74</v>
      </c>
      <c r="S13" s="228"/>
      <c r="T13" s="228"/>
      <c r="U13" s="229"/>
      <c r="V13" s="159"/>
      <c r="W13" s="159"/>
      <c r="X13" s="159"/>
    </row>
    <row r="14" spans="1:24" s="15" customFormat="1" ht="12" customHeight="1">
      <c r="A14" s="215"/>
      <c r="B14" s="219" t="s">
        <v>2</v>
      </c>
      <c r="C14" s="212"/>
      <c r="D14" s="212" t="s">
        <v>3</v>
      </c>
      <c r="E14" s="213"/>
      <c r="F14" s="219" t="s">
        <v>2</v>
      </c>
      <c r="G14" s="212"/>
      <c r="H14" s="212" t="s">
        <v>3</v>
      </c>
      <c r="I14" s="213"/>
      <c r="J14" s="219" t="s">
        <v>2</v>
      </c>
      <c r="K14" s="212"/>
      <c r="L14" s="212" t="s">
        <v>3</v>
      </c>
      <c r="M14" s="213"/>
      <c r="N14" s="219" t="s">
        <v>2</v>
      </c>
      <c r="O14" s="212"/>
      <c r="P14" s="212" t="s">
        <v>3</v>
      </c>
      <c r="Q14" s="213"/>
      <c r="R14" s="219" t="s">
        <v>2</v>
      </c>
      <c r="S14" s="212"/>
      <c r="T14" s="212" t="s">
        <v>3</v>
      </c>
      <c r="U14" s="213"/>
      <c r="V14" s="159"/>
      <c r="W14" s="159"/>
      <c r="X14" s="159"/>
    </row>
    <row r="15" spans="1:24" s="15" customFormat="1" ht="12" customHeight="1">
      <c r="A15" s="215"/>
      <c r="B15" s="54" t="s">
        <v>7</v>
      </c>
      <c r="C15" s="78" t="s">
        <v>8</v>
      </c>
      <c r="D15" s="78" t="s">
        <v>7</v>
      </c>
      <c r="E15" s="55" t="s">
        <v>8</v>
      </c>
      <c r="F15" s="54" t="s">
        <v>7</v>
      </c>
      <c r="G15" s="78" t="s">
        <v>8</v>
      </c>
      <c r="H15" s="78" t="s">
        <v>7</v>
      </c>
      <c r="I15" s="55" t="s">
        <v>8</v>
      </c>
      <c r="J15" s="54" t="s">
        <v>7</v>
      </c>
      <c r="K15" s="78" t="s">
        <v>8</v>
      </c>
      <c r="L15" s="78" t="s">
        <v>7</v>
      </c>
      <c r="M15" s="55" t="s">
        <v>8</v>
      </c>
      <c r="N15" s="54" t="s">
        <v>7</v>
      </c>
      <c r="O15" s="78" t="s">
        <v>8</v>
      </c>
      <c r="P15" s="78" t="s">
        <v>7</v>
      </c>
      <c r="Q15" s="55" t="s">
        <v>8</v>
      </c>
      <c r="R15" s="54" t="s">
        <v>7</v>
      </c>
      <c r="S15" s="78" t="s">
        <v>8</v>
      </c>
      <c r="T15" s="78" t="s">
        <v>7</v>
      </c>
      <c r="U15" s="55" t="s">
        <v>8</v>
      </c>
      <c r="V15" s="159"/>
      <c r="W15" s="159"/>
      <c r="X15" s="159"/>
    </row>
    <row r="16" spans="1:24" s="15" customFormat="1" ht="13">
      <c r="A16" s="1">
        <v>2002</v>
      </c>
      <c r="B16" s="56">
        <v>11056</v>
      </c>
      <c r="C16" s="18">
        <v>11.993517017828204</v>
      </c>
      <c r="D16" s="4">
        <v>27420</v>
      </c>
      <c r="E16" s="57">
        <v>12.000653541377337</v>
      </c>
      <c r="F16" s="56">
        <v>9396</v>
      </c>
      <c r="G16" s="18"/>
      <c r="H16" s="4">
        <v>17824</v>
      </c>
      <c r="I16" s="57"/>
      <c r="J16" s="56">
        <v>6088</v>
      </c>
      <c r="K16" s="18"/>
      <c r="L16" s="4">
        <v>14918</v>
      </c>
      <c r="M16" s="57"/>
      <c r="N16" s="56"/>
      <c r="O16" s="18"/>
      <c r="P16" s="4"/>
      <c r="Q16" s="57"/>
      <c r="R16" s="56"/>
      <c r="S16" s="18"/>
      <c r="T16" s="4"/>
      <c r="U16" s="57"/>
      <c r="V16" s="159"/>
      <c r="W16" s="159"/>
      <c r="X16" s="159"/>
    </row>
    <row r="17" spans="1:24" s="15" customFormat="1" ht="12.75" customHeight="1">
      <c r="A17" s="1">
        <f t="shared" ref="A17:A18" si="0">A16+1</f>
        <v>2003</v>
      </c>
      <c r="B17" s="56">
        <v>11846</v>
      </c>
      <c r="C17" s="18">
        <v>7.1454413892908741</v>
      </c>
      <c r="D17" s="4">
        <v>29278</v>
      </c>
      <c r="E17" s="57">
        <v>6.7760758570386548</v>
      </c>
      <c r="F17" s="56">
        <v>9440</v>
      </c>
      <c r="G17" s="18">
        <v>0.46828437633035236</v>
      </c>
      <c r="H17" s="4">
        <v>18276</v>
      </c>
      <c r="I17" s="57">
        <v>2.5359066427289134</v>
      </c>
      <c r="J17" s="56">
        <v>6962</v>
      </c>
      <c r="K17" s="18">
        <v>14.356110381077535</v>
      </c>
      <c r="L17" s="4">
        <v>16684</v>
      </c>
      <c r="M17" s="57">
        <v>11.838047995709889</v>
      </c>
      <c r="N17" s="56"/>
      <c r="O17" s="18"/>
      <c r="P17" s="4"/>
      <c r="Q17" s="57"/>
      <c r="R17" s="230" t="s">
        <v>72</v>
      </c>
      <c r="S17" s="231"/>
      <c r="T17" s="231"/>
      <c r="U17" s="232"/>
      <c r="V17" s="159"/>
      <c r="W17" s="159"/>
      <c r="X17" s="159"/>
    </row>
    <row r="18" spans="1:24" s="15" customFormat="1" ht="13">
      <c r="A18" s="1">
        <f t="shared" si="0"/>
        <v>2004</v>
      </c>
      <c r="B18" s="56">
        <v>12654</v>
      </c>
      <c r="C18" s="18">
        <v>6.8208678034779702</v>
      </c>
      <c r="D18" s="4">
        <v>31212</v>
      </c>
      <c r="E18" s="57">
        <v>6.6056424619167942</v>
      </c>
      <c r="F18" s="56">
        <v>10082</v>
      </c>
      <c r="G18" s="18">
        <v>6.8008474576271238</v>
      </c>
      <c r="H18" s="4">
        <v>19534</v>
      </c>
      <c r="I18" s="57">
        <v>6.8833442766469632</v>
      </c>
      <c r="J18" s="56">
        <v>7429</v>
      </c>
      <c r="K18" s="18">
        <v>6.7078425739729886</v>
      </c>
      <c r="L18" s="4">
        <v>17832</v>
      </c>
      <c r="M18" s="57">
        <v>6.8808439223207785</v>
      </c>
      <c r="N18" s="56"/>
      <c r="O18" s="18"/>
      <c r="P18" s="4"/>
      <c r="Q18" s="57"/>
      <c r="R18" s="165"/>
      <c r="S18" s="166"/>
      <c r="T18" s="166"/>
      <c r="U18" s="167"/>
      <c r="V18" s="159"/>
      <c r="W18" s="159"/>
      <c r="X18" s="159"/>
    </row>
    <row r="19" spans="1:24" s="15" customFormat="1" ht="13">
      <c r="A19" s="13">
        <v>2005</v>
      </c>
      <c r="B19" s="58">
        <v>13776</v>
      </c>
      <c r="C19" s="50">
        <v>8.8667614983404484</v>
      </c>
      <c r="D19" s="51">
        <v>34004</v>
      </c>
      <c r="E19" s="59">
        <v>8.9452774573881797</v>
      </c>
      <c r="F19" s="58">
        <v>11070</v>
      </c>
      <c r="G19" s="50">
        <v>9.7996429279904707</v>
      </c>
      <c r="H19" s="51">
        <v>21466</v>
      </c>
      <c r="I19" s="59">
        <v>9.8904474250025576</v>
      </c>
      <c r="J19" s="58">
        <v>10128</v>
      </c>
      <c r="K19" s="50">
        <v>36.330596311751236</v>
      </c>
      <c r="L19" s="51">
        <v>19628</v>
      </c>
      <c r="M19" s="59">
        <v>10.07178106774338</v>
      </c>
      <c r="N19" s="58">
        <v>9730</v>
      </c>
      <c r="O19" s="50"/>
      <c r="P19" s="51">
        <v>19330</v>
      </c>
      <c r="Q19" s="59"/>
      <c r="R19" s="58"/>
      <c r="S19" s="50"/>
      <c r="T19" s="51"/>
      <c r="U19" s="59"/>
      <c r="V19" s="159"/>
      <c r="W19" s="159"/>
      <c r="X19" s="159"/>
    </row>
    <row r="20" spans="1:24" s="15" customFormat="1" ht="13">
      <c r="A20" s="13">
        <v>2006</v>
      </c>
      <c r="B20" s="58">
        <v>15003</v>
      </c>
      <c r="C20" s="50">
        <v>8.9067944250871065</v>
      </c>
      <c r="D20" s="51">
        <v>37052</v>
      </c>
      <c r="E20" s="59">
        <v>8.963651335137035</v>
      </c>
      <c r="F20" s="58">
        <v>12161</v>
      </c>
      <c r="G20" s="50">
        <v>9.855465221318882</v>
      </c>
      <c r="H20" s="51">
        <v>23595</v>
      </c>
      <c r="I20" s="59">
        <v>9.9180098760831115</v>
      </c>
      <c r="J20" s="58">
        <v>11124</v>
      </c>
      <c r="K20" s="50">
        <v>9.8341232227488149</v>
      </c>
      <c r="L20" s="51">
        <v>21574</v>
      </c>
      <c r="M20" s="59">
        <v>9.9144079885877368</v>
      </c>
      <c r="N20" s="58">
        <v>10407</v>
      </c>
      <c r="O20" s="50">
        <v>6.9578622816032887</v>
      </c>
      <c r="P20" s="51">
        <v>20679</v>
      </c>
      <c r="Q20" s="59">
        <v>6.9787894464562905</v>
      </c>
      <c r="R20" s="58">
        <v>15003</v>
      </c>
      <c r="S20" s="50"/>
      <c r="T20" s="51">
        <v>37052</v>
      </c>
      <c r="U20" s="59"/>
      <c r="V20" s="159"/>
      <c r="W20" s="159"/>
      <c r="X20" s="159"/>
    </row>
    <row r="21" spans="1:24" s="15" customFormat="1" ht="13">
      <c r="A21" s="13">
        <v>2007</v>
      </c>
      <c r="B21" s="58">
        <v>16044</v>
      </c>
      <c r="C21" s="50">
        <v>6.938612277544487</v>
      </c>
      <c r="D21" s="51">
        <v>39636</v>
      </c>
      <c r="E21" s="59">
        <v>6.9739825110655351</v>
      </c>
      <c r="F21" s="58">
        <v>13354</v>
      </c>
      <c r="G21" s="50">
        <v>9.8100485157470487</v>
      </c>
      <c r="H21" s="51">
        <v>25932</v>
      </c>
      <c r="I21" s="59">
        <v>9.9046408137317243</v>
      </c>
      <c r="J21" s="58">
        <v>11892</v>
      </c>
      <c r="K21" s="50">
        <v>6.9039913700107869</v>
      </c>
      <c r="L21" s="51">
        <v>23076</v>
      </c>
      <c r="M21" s="59">
        <v>6.9620839899879439</v>
      </c>
      <c r="N21" s="58">
        <v>11126</v>
      </c>
      <c r="O21" s="50">
        <v>6.9088113769578241</v>
      </c>
      <c r="P21" s="51">
        <v>22118</v>
      </c>
      <c r="Q21" s="59">
        <v>6.9587504231345854</v>
      </c>
      <c r="R21" s="58">
        <v>17210</v>
      </c>
      <c r="S21" s="50">
        <v>14.71039125508231</v>
      </c>
      <c r="T21" s="51">
        <v>41214</v>
      </c>
      <c r="U21" s="59">
        <v>11.232861923782789</v>
      </c>
      <c r="V21" s="159"/>
      <c r="W21" s="159"/>
      <c r="X21" s="159"/>
    </row>
    <row r="22" spans="1:24" s="15" customFormat="1" ht="13">
      <c r="A22" s="1">
        <f t="shared" ref="A22:A24" si="1">A21+1</f>
        <v>2008</v>
      </c>
      <c r="B22" s="56">
        <v>17156</v>
      </c>
      <c r="C22" s="18">
        <v>6.930939915233103</v>
      </c>
      <c r="D22" s="4">
        <v>42400</v>
      </c>
      <c r="E22" s="57">
        <v>6.9734584720960724</v>
      </c>
      <c r="F22" s="56">
        <v>14666</v>
      </c>
      <c r="G22" s="18">
        <v>9.8247716040137831</v>
      </c>
      <c r="H22" s="4">
        <v>28500</v>
      </c>
      <c r="I22" s="57">
        <v>9.9028227672373959</v>
      </c>
      <c r="J22" s="56">
        <v>12714</v>
      </c>
      <c r="K22" s="18">
        <v>6.9122098890010086</v>
      </c>
      <c r="L22" s="4">
        <v>24680</v>
      </c>
      <c r="M22" s="57">
        <v>6.9509447044548534</v>
      </c>
      <c r="N22" s="56">
        <v>11894</v>
      </c>
      <c r="O22" s="18">
        <v>6.9027503145784541</v>
      </c>
      <c r="P22" s="4">
        <v>23656</v>
      </c>
      <c r="Q22" s="57">
        <v>6.9536124423546397</v>
      </c>
      <c r="R22" s="56">
        <v>19017</v>
      </c>
      <c r="S22" s="18">
        <v>10.499709471237662</v>
      </c>
      <c r="T22" s="4">
        <v>45422</v>
      </c>
      <c r="U22" s="57">
        <v>10.210122773814723</v>
      </c>
      <c r="V22" s="159"/>
      <c r="W22" s="159"/>
      <c r="X22" s="159"/>
    </row>
    <row r="23" spans="1:24" s="15" customFormat="1" ht="13">
      <c r="A23" s="1">
        <f t="shared" si="1"/>
        <v>2009</v>
      </c>
      <c r="B23" s="56">
        <v>18332</v>
      </c>
      <c r="C23" s="18">
        <v>6.8547446957332614</v>
      </c>
      <c r="D23" s="4">
        <v>45342</v>
      </c>
      <c r="E23" s="57">
        <v>6.9386792452830193</v>
      </c>
      <c r="F23" s="56">
        <v>16092</v>
      </c>
      <c r="G23" s="18">
        <v>9.7231692349652334</v>
      </c>
      <c r="H23" s="4">
        <v>31310</v>
      </c>
      <c r="I23" s="57">
        <v>9.8596491228070136</v>
      </c>
      <c r="J23" s="56">
        <v>13946</v>
      </c>
      <c r="K23" s="18">
        <v>9.690105395626869</v>
      </c>
      <c r="L23" s="4">
        <v>27108</v>
      </c>
      <c r="M23" s="57">
        <v>9.8379254457050322</v>
      </c>
      <c r="N23" s="56">
        <v>13042</v>
      </c>
      <c r="O23" s="18">
        <v>9.6519253405078267</v>
      </c>
      <c r="P23" s="4">
        <v>25980</v>
      </c>
      <c r="Q23" s="57">
        <v>9.8241460940142069</v>
      </c>
      <c r="R23" s="56">
        <v>20792</v>
      </c>
      <c r="S23" s="18">
        <v>9.333754009570395</v>
      </c>
      <c r="T23" s="4">
        <v>49832</v>
      </c>
      <c r="U23" s="57">
        <v>9.7089516093523009</v>
      </c>
      <c r="V23" s="159"/>
      <c r="W23" s="159"/>
      <c r="X23" s="159"/>
    </row>
    <row r="24" spans="1:24" s="15" customFormat="1" ht="13">
      <c r="A24" s="1">
        <f t="shared" si="1"/>
        <v>2010</v>
      </c>
      <c r="B24" s="56">
        <v>19578</v>
      </c>
      <c r="C24" s="18">
        <v>6.7968579533056905</v>
      </c>
      <c r="D24" s="4">
        <v>48480</v>
      </c>
      <c r="E24" s="57">
        <v>6.9207357416964488</v>
      </c>
      <c r="F24" s="56">
        <v>17650</v>
      </c>
      <c r="G24" s="18">
        <v>9.6818294804871918</v>
      </c>
      <c r="H24" s="4">
        <v>34390</v>
      </c>
      <c r="I24" s="57">
        <v>9.8371127435324279</v>
      </c>
      <c r="J24" s="56">
        <v>15288</v>
      </c>
      <c r="K24" s="18">
        <v>9.6228309192599948</v>
      </c>
      <c r="L24" s="4">
        <v>29768</v>
      </c>
      <c r="M24" s="57">
        <v>9.8126014460675925</v>
      </c>
      <c r="N24" s="56">
        <v>14294</v>
      </c>
      <c r="O24" s="18">
        <v>9.5997546388590713</v>
      </c>
      <c r="P24" s="4">
        <v>28526</v>
      </c>
      <c r="Q24" s="57">
        <v>9.7998460354118642</v>
      </c>
      <c r="R24" s="61" t="s">
        <v>37</v>
      </c>
      <c r="S24" s="52"/>
      <c r="T24" s="53" t="s">
        <v>37</v>
      </c>
      <c r="U24" s="57"/>
      <c r="V24" s="159"/>
      <c r="W24" s="159"/>
      <c r="X24" s="159"/>
    </row>
    <row r="25" spans="1:24" s="15" customFormat="1" ht="13">
      <c r="A25" s="13">
        <v>2011</v>
      </c>
      <c r="B25" s="58">
        <v>20914</v>
      </c>
      <c r="C25" s="50">
        <v>6.8239861068546404</v>
      </c>
      <c r="D25" s="51">
        <v>50878</v>
      </c>
      <c r="E25" s="59">
        <v>4.9463696369636878</v>
      </c>
      <c r="F25" s="58">
        <v>19022</v>
      </c>
      <c r="G25" s="50">
        <v>7.7733711048158627</v>
      </c>
      <c r="H25" s="51">
        <v>35746</v>
      </c>
      <c r="I25" s="59">
        <v>3.9430066879907022</v>
      </c>
      <c r="J25" s="58">
        <v>16470</v>
      </c>
      <c r="K25" s="50">
        <v>7.7315541601255866</v>
      </c>
      <c r="L25" s="51">
        <v>31232</v>
      </c>
      <c r="M25" s="59">
        <v>4.9180327868852514</v>
      </c>
      <c r="N25" s="58">
        <v>16500</v>
      </c>
      <c r="O25" s="50">
        <v>15.43304883167762</v>
      </c>
      <c r="P25" s="51">
        <v>30768</v>
      </c>
      <c r="Q25" s="59">
        <v>7.8594965995933519</v>
      </c>
      <c r="R25" s="62" t="s">
        <v>37</v>
      </c>
      <c r="S25" s="63"/>
      <c r="T25" s="64" t="s">
        <v>37</v>
      </c>
      <c r="U25" s="65"/>
      <c r="V25" s="159"/>
      <c r="W25" s="159"/>
      <c r="X25" s="159"/>
    </row>
    <row r="26" spans="1:24" s="15" customFormat="1" ht="13">
      <c r="A26" s="13">
        <v>2012</v>
      </c>
      <c r="B26" s="58">
        <v>22342</v>
      </c>
      <c r="C26" s="50">
        <f>((B26/B25)-1)*100</f>
        <v>6.8279621306301941</v>
      </c>
      <c r="D26" s="51">
        <v>53396</v>
      </c>
      <c r="E26" s="59">
        <f>((D26/D25)-1)*100</f>
        <v>4.9490939109241738</v>
      </c>
      <c r="F26" s="58">
        <v>20502</v>
      </c>
      <c r="G26" s="50">
        <f>((F26/F25)-1)*100</f>
        <v>7.7804647250552028</v>
      </c>
      <c r="H26" s="51">
        <v>37156</v>
      </c>
      <c r="I26" s="59">
        <f>((H26/H25)-1)*100</f>
        <v>3.944497286409665</v>
      </c>
      <c r="J26" s="58">
        <v>17746</v>
      </c>
      <c r="K26" s="50">
        <f>((J26/J25)-1)*100</f>
        <v>7.7474195506982424</v>
      </c>
      <c r="L26" s="51">
        <v>32768</v>
      </c>
      <c r="M26" s="59">
        <f>((L26/L25)-1)*100</f>
        <v>4.9180327868852514</v>
      </c>
      <c r="N26" s="58">
        <v>17780</v>
      </c>
      <c r="O26" s="50">
        <f>((N26/N25)-1)*100</f>
        <v>7.7575757575757631</v>
      </c>
      <c r="P26" s="51">
        <v>33188</v>
      </c>
      <c r="Q26" s="59">
        <f>((P26/P25)-1)*100</f>
        <v>7.8653146125845064</v>
      </c>
      <c r="R26" s="62" t="s">
        <v>37</v>
      </c>
      <c r="S26" s="63"/>
      <c r="T26" s="64" t="s">
        <v>37</v>
      </c>
      <c r="U26" s="65"/>
      <c r="V26" s="159"/>
      <c r="W26" s="159"/>
      <c r="X26" s="159"/>
    </row>
    <row r="27" spans="1:24" s="15" customFormat="1" ht="13">
      <c r="A27" s="13">
        <v>2013</v>
      </c>
      <c r="B27" s="58">
        <v>22352</v>
      </c>
      <c r="C27" s="50">
        <v>4.4758750335693875E-2</v>
      </c>
      <c r="D27" s="51">
        <v>53406</v>
      </c>
      <c r="E27" s="59">
        <v>1.8727994606337894E-2</v>
      </c>
      <c r="F27" s="58">
        <v>20512</v>
      </c>
      <c r="G27" s="50">
        <v>4.877572919714801E-2</v>
      </c>
      <c r="H27" s="51">
        <v>37166</v>
      </c>
      <c r="I27" s="59">
        <v>2.6913553665619538E-2</v>
      </c>
      <c r="J27" s="58">
        <v>17756</v>
      </c>
      <c r="K27" s="50">
        <v>5.6350726924381256E-2</v>
      </c>
      <c r="L27" s="51">
        <v>32778</v>
      </c>
      <c r="M27" s="59">
        <v>3.0517578125E-2</v>
      </c>
      <c r="N27" s="58">
        <v>17790</v>
      </c>
      <c r="O27" s="50">
        <v>5.6242969628805817E-2</v>
      </c>
      <c r="P27" s="51">
        <v>33198</v>
      </c>
      <c r="Q27" s="59">
        <v>3.0131372785335842E-2</v>
      </c>
      <c r="R27" s="62" t="s">
        <v>37</v>
      </c>
      <c r="S27" s="63"/>
      <c r="T27" s="64" t="s">
        <v>37</v>
      </c>
      <c r="U27" s="65"/>
      <c r="V27" s="159"/>
      <c r="W27" s="159"/>
      <c r="X27" s="159"/>
    </row>
    <row r="28" spans="1:24" s="15" customFormat="1" ht="13">
      <c r="A28" s="1">
        <f t="shared" ref="A28" si="2">A27+1</f>
        <v>2014</v>
      </c>
      <c r="B28" s="56">
        <v>22374</v>
      </c>
      <c r="C28" s="18">
        <f>((B28/B27)-1)*100</f>
        <v>9.8425196850393526E-2</v>
      </c>
      <c r="D28" s="4">
        <v>53428</v>
      </c>
      <c r="E28" s="57">
        <f>((D28/D27)-1)*100</f>
        <v>4.1193873347555865E-2</v>
      </c>
      <c r="F28" s="56">
        <v>20512</v>
      </c>
      <c r="G28" s="18">
        <f>((F28/F27)-1)*100</f>
        <v>0</v>
      </c>
      <c r="H28" s="4">
        <v>37166</v>
      </c>
      <c r="I28" s="57">
        <f>((H28/H27)-1)*100</f>
        <v>0</v>
      </c>
      <c r="J28" s="56">
        <v>17756</v>
      </c>
      <c r="K28" s="18">
        <f>((J28/J27)-1)*100</f>
        <v>0</v>
      </c>
      <c r="L28" s="4">
        <v>32778</v>
      </c>
      <c r="M28" s="57">
        <v>3.0517578125E-2</v>
      </c>
      <c r="N28" s="56">
        <v>17812</v>
      </c>
      <c r="O28" s="18">
        <f>((N28/N27)-1)*100</f>
        <v>0.12366498032603257</v>
      </c>
      <c r="P28" s="4">
        <v>33220</v>
      </c>
      <c r="Q28" s="57">
        <f>((P28/P27)-1)*100</f>
        <v>6.6269052352541102E-2</v>
      </c>
      <c r="R28" s="61" t="s">
        <v>37</v>
      </c>
      <c r="S28" s="93"/>
      <c r="T28" s="53" t="s">
        <v>37</v>
      </c>
      <c r="U28" s="94"/>
      <c r="V28" s="159"/>
      <c r="W28" s="159"/>
      <c r="X28" s="159"/>
    </row>
    <row r="29" spans="1:24" s="15" customFormat="1" ht="13">
      <c r="A29" s="1">
        <f>A28+1</f>
        <v>2015</v>
      </c>
      <c r="B29" s="56">
        <v>22390</v>
      </c>
      <c r="C29" s="18">
        <f>((B29/B25)-1)*100</f>
        <v>7.0574734627522284</v>
      </c>
      <c r="D29" s="4">
        <v>53444</v>
      </c>
      <c r="E29" s="57">
        <f>((D29/D25)-1)*100</f>
        <v>5.0434372420299578</v>
      </c>
      <c r="F29" s="56">
        <v>20549</v>
      </c>
      <c r="G29" s="18">
        <f>((F29/F25)-1)*100</f>
        <v>8.0275470507833013</v>
      </c>
      <c r="H29" s="4">
        <v>37203</v>
      </c>
      <c r="I29" s="57">
        <f>((H29/H25)-1)*100</f>
        <v>4.0759805292899909</v>
      </c>
      <c r="J29" s="56">
        <v>17793</v>
      </c>
      <c r="K29" s="18">
        <f>((J29/J25)-1)*100</f>
        <v>8.0327868852458906</v>
      </c>
      <c r="L29" s="4">
        <v>32815</v>
      </c>
      <c r="M29" s="57">
        <f>((L29/L25)-1)*100</f>
        <v>5.0685194672131173</v>
      </c>
      <c r="N29" s="233" t="s">
        <v>75</v>
      </c>
      <c r="O29" s="234"/>
      <c r="P29" s="234" t="s">
        <v>76</v>
      </c>
      <c r="Q29" s="235"/>
      <c r="R29" s="95">
        <v>31540</v>
      </c>
      <c r="S29" s="96"/>
      <c r="T29" s="1">
        <v>60526</v>
      </c>
      <c r="U29" s="94"/>
      <c r="V29" s="159"/>
      <c r="W29" s="159"/>
      <c r="X29" s="159"/>
    </row>
    <row r="30" spans="1:24" s="15" customFormat="1" ht="13">
      <c r="A30" s="1">
        <f>A29+1</f>
        <v>2016</v>
      </c>
      <c r="B30" s="56">
        <v>22390</v>
      </c>
      <c r="C30" s="18">
        <f t="shared" ref="C30:C31" si="3">((B30/B26)-1)*100</f>
        <v>0.21484200161130396</v>
      </c>
      <c r="D30" s="4">
        <v>53444</v>
      </c>
      <c r="E30" s="57">
        <f t="shared" ref="E30:E31" si="4">((D30/D26)-1)*100</f>
        <v>8.9894374110421893E-2</v>
      </c>
      <c r="F30" s="56">
        <v>20549</v>
      </c>
      <c r="G30" s="18">
        <f t="shared" ref="G30:G31" si="5">((F30/F26)-1)*100</f>
        <v>0.22924592722661785</v>
      </c>
      <c r="H30" s="4">
        <v>37203</v>
      </c>
      <c r="I30" s="57">
        <f t="shared" ref="I30:I31" si="6">((H30/H26)-1)*100</f>
        <v>0.12649370222843626</v>
      </c>
      <c r="J30" s="56">
        <v>17793</v>
      </c>
      <c r="K30" s="18">
        <f t="shared" ref="K30:K31" si="7">((J30/J26)-1)*100</f>
        <v>0.26484841654457192</v>
      </c>
      <c r="L30" s="4">
        <v>32815</v>
      </c>
      <c r="M30" s="57">
        <f t="shared" ref="M30:M31" si="8">((L30/L26)-1)*100</f>
        <v>0.1434326171875</v>
      </c>
      <c r="N30" s="56">
        <v>750</v>
      </c>
      <c r="O30" s="18"/>
      <c r="P30" s="4">
        <v>1137</v>
      </c>
      <c r="Q30" s="57"/>
      <c r="R30" s="233" t="s">
        <v>73</v>
      </c>
      <c r="S30" s="234"/>
      <c r="T30" s="234"/>
      <c r="U30" s="235"/>
      <c r="V30" s="159"/>
      <c r="W30" s="159"/>
      <c r="X30" s="159"/>
    </row>
    <row r="31" spans="1:24" s="15" customFormat="1" ht="13">
      <c r="A31" s="13">
        <f>A30+1</f>
        <v>2017</v>
      </c>
      <c r="B31" s="58">
        <v>23906</v>
      </c>
      <c r="C31" s="50">
        <f t="shared" si="3"/>
        <v>6.9523979957050841</v>
      </c>
      <c r="D31" s="51">
        <v>57136</v>
      </c>
      <c r="E31" s="59">
        <f t="shared" si="4"/>
        <v>6.9842339812006049</v>
      </c>
      <c r="F31" s="58">
        <v>20561</v>
      </c>
      <c r="G31" s="50">
        <f t="shared" si="5"/>
        <v>0.23888455538221276</v>
      </c>
      <c r="H31" s="51">
        <v>37215</v>
      </c>
      <c r="I31" s="59">
        <f t="shared" si="6"/>
        <v>0.13184092988214324</v>
      </c>
      <c r="J31" s="58">
        <v>17805</v>
      </c>
      <c r="K31" s="50">
        <f t="shared" si="7"/>
        <v>0.27596305474206773</v>
      </c>
      <c r="L31" s="51">
        <v>32827</v>
      </c>
      <c r="M31" s="59">
        <f t="shared" si="8"/>
        <v>0.14949051192874041</v>
      </c>
      <c r="N31" s="58">
        <v>775</v>
      </c>
      <c r="O31" s="50">
        <f>((N31/N30)-1)*100</f>
        <v>3.3333333333333437</v>
      </c>
      <c r="P31" s="51">
        <v>1175</v>
      </c>
      <c r="Q31" s="59">
        <f>((P31/P30)-1)*100</f>
        <v>3.3421284080914715</v>
      </c>
      <c r="R31" s="168">
        <v>35571</v>
      </c>
      <c r="S31" s="169"/>
      <c r="T31" s="170" t="s">
        <v>71</v>
      </c>
      <c r="U31" s="65"/>
      <c r="V31" s="159"/>
      <c r="W31" s="159"/>
      <c r="X31" s="159"/>
    </row>
    <row r="32" spans="1:24" s="15" customFormat="1" ht="3" customHeight="1">
      <c r="A32" s="1"/>
      <c r="B32" s="97"/>
      <c r="C32" s="98"/>
      <c r="D32" s="99"/>
      <c r="E32" s="100"/>
      <c r="F32" s="97"/>
      <c r="G32" s="98"/>
      <c r="H32" s="99"/>
      <c r="I32" s="100"/>
      <c r="J32" s="97"/>
      <c r="K32" s="98"/>
      <c r="L32" s="99"/>
      <c r="M32" s="100"/>
      <c r="N32" s="97"/>
      <c r="O32" s="98"/>
      <c r="P32" s="99"/>
      <c r="Q32" s="100"/>
      <c r="R32" s="101"/>
      <c r="S32" s="102"/>
      <c r="T32" s="103"/>
      <c r="U32" s="104"/>
      <c r="V32" s="159"/>
      <c r="W32" s="159"/>
      <c r="X32" s="159"/>
    </row>
    <row r="33" spans="1:24" s="8" customFormat="1" ht="11">
      <c r="A33" s="11"/>
      <c r="B33" s="11"/>
      <c r="C33" s="11"/>
      <c r="D33" s="11"/>
      <c r="E33" s="11"/>
      <c r="F33" s="11"/>
      <c r="G33" s="11"/>
      <c r="H33" s="11"/>
      <c r="I33" s="11"/>
      <c r="J33" s="11"/>
      <c r="K33" s="11"/>
      <c r="L33" s="11"/>
      <c r="M33" s="11"/>
      <c r="N33" s="11"/>
      <c r="O33" s="11"/>
      <c r="P33" s="11"/>
      <c r="Q33" s="11"/>
      <c r="R33" s="11"/>
      <c r="S33" s="3"/>
      <c r="T33" s="3"/>
      <c r="U33" s="3"/>
      <c r="V33" s="3"/>
      <c r="W33" s="3"/>
      <c r="X33" s="3"/>
    </row>
    <row r="34" spans="1:24" s="8" customFormat="1" ht="11">
      <c r="A34" s="11"/>
      <c r="B34" s="11"/>
      <c r="C34" s="11"/>
      <c r="D34" s="11"/>
      <c r="E34" s="11"/>
      <c r="F34" s="11"/>
      <c r="G34" s="11"/>
      <c r="H34" s="11"/>
      <c r="I34" s="11"/>
      <c r="J34" s="11"/>
      <c r="K34" s="11"/>
      <c r="L34" s="11"/>
      <c r="M34" s="11"/>
      <c r="N34" s="11"/>
      <c r="O34" s="11"/>
      <c r="P34" s="11"/>
      <c r="Q34" s="11"/>
      <c r="R34" s="11"/>
      <c r="S34" s="3"/>
      <c r="T34" s="3"/>
      <c r="U34" s="3"/>
      <c r="V34" s="3"/>
      <c r="W34" s="3"/>
      <c r="X34" s="3"/>
    </row>
    <row r="35" spans="1:24" s="8" customFormat="1" ht="11">
      <c r="A35" s="11"/>
      <c r="B35" s="11"/>
      <c r="C35" s="11"/>
      <c r="D35" s="11"/>
      <c r="E35" s="11"/>
      <c r="F35" s="11"/>
      <c r="G35" s="11"/>
      <c r="H35" s="11"/>
      <c r="I35" s="11"/>
      <c r="J35" s="11"/>
      <c r="K35" s="11"/>
      <c r="L35" s="11"/>
      <c r="M35" s="11"/>
      <c r="N35" s="11"/>
      <c r="O35" s="11"/>
      <c r="P35" s="11"/>
      <c r="Q35" s="11"/>
      <c r="R35" s="11"/>
      <c r="S35" s="3"/>
      <c r="T35" s="3"/>
      <c r="U35" s="3"/>
      <c r="V35" s="3"/>
      <c r="W35" s="3"/>
      <c r="X35" s="3"/>
    </row>
    <row r="36" spans="1:24" s="8" customFormat="1" ht="11">
      <c r="A36" s="11"/>
      <c r="B36" s="11"/>
      <c r="C36" s="11"/>
      <c r="D36" s="11"/>
      <c r="E36" s="11"/>
      <c r="F36" s="11"/>
      <c r="G36" s="11"/>
      <c r="H36" s="11"/>
      <c r="I36" s="11"/>
      <c r="J36" s="11"/>
      <c r="K36" s="11"/>
      <c r="L36" s="11"/>
      <c r="M36" s="11"/>
      <c r="N36" s="11"/>
      <c r="O36" s="11"/>
      <c r="P36" s="11"/>
      <c r="Q36" s="11"/>
      <c r="R36" s="11"/>
      <c r="S36" s="3"/>
      <c r="T36" s="3"/>
      <c r="U36" s="3"/>
      <c r="V36" s="3"/>
      <c r="W36" s="3"/>
      <c r="X36" s="3"/>
    </row>
    <row r="37" spans="1:24" s="8" customFormat="1" ht="11">
      <c r="A37" s="11"/>
      <c r="B37" s="11"/>
      <c r="C37" s="11"/>
      <c r="D37" s="11"/>
      <c r="E37" s="11"/>
      <c r="F37" s="11"/>
      <c r="G37" s="11"/>
      <c r="H37" s="11"/>
      <c r="I37" s="11"/>
      <c r="J37" s="11"/>
      <c r="K37" s="11"/>
      <c r="L37" s="11"/>
      <c r="M37" s="11"/>
      <c r="N37" s="11"/>
      <c r="O37" s="11"/>
      <c r="P37" s="11"/>
      <c r="Q37" s="11"/>
      <c r="R37" s="11"/>
      <c r="S37" s="3"/>
      <c r="T37" s="3"/>
      <c r="U37" s="3"/>
      <c r="V37" s="3"/>
      <c r="W37" s="3"/>
      <c r="X37" s="3"/>
    </row>
    <row r="38" spans="1:24" s="8" customFormat="1" ht="11">
      <c r="A38" s="236" t="s">
        <v>0</v>
      </c>
      <c r="B38" s="236"/>
      <c r="C38" s="236"/>
      <c r="D38" s="236"/>
      <c r="E38" s="236"/>
      <c r="F38" s="236"/>
      <c r="G38" s="236"/>
      <c r="H38" s="236"/>
      <c r="I38" s="236"/>
      <c r="J38" s="236"/>
      <c r="K38" s="236"/>
      <c r="L38" s="236"/>
      <c r="M38" s="236"/>
      <c r="N38" s="236"/>
      <c r="O38" s="236"/>
      <c r="P38" s="236"/>
      <c r="Q38" s="236"/>
      <c r="R38" s="11"/>
      <c r="S38" s="3"/>
      <c r="T38" s="3"/>
      <c r="U38" s="3"/>
      <c r="V38" s="3"/>
      <c r="W38" s="3"/>
      <c r="X38" s="3"/>
    </row>
    <row r="39" spans="1:24" s="8" customFormat="1" ht="12" customHeight="1">
      <c r="A39" s="225" t="s">
        <v>33</v>
      </c>
      <c r="B39" s="225"/>
      <c r="C39" s="225"/>
      <c r="D39" s="225"/>
      <c r="E39" s="225"/>
      <c r="F39" s="225"/>
      <c r="G39" s="225"/>
      <c r="H39" s="225"/>
      <c r="I39" s="225"/>
      <c r="J39" s="225"/>
      <c r="K39" s="225"/>
      <c r="L39" s="225"/>
      <c r="M39" s="225"/>
      <c r="N39" s="225"/>
      <c r="O39" s="225"/>
      <c r="P39" s="225"/>
      <c r="Q39" s="225"/>
      <c r="R39" s="225"/>
      <c r="S39" s="225"/>
      <c r="T39" s="225"/>
      <c r="U39" s="225"/>
      <c r="V39" s="3"/>
      <c r="W39" s="3"/>
      <c r="X39" s="3"/>
    </row>
    <row r="40" spans="1:24" s="8" customFormat="1" ht="12" customHeight="1">
      <c r="A40" s="226" t="s">
        <v>53</v>
      </c>
      <c r="B40" s="226"/>
      <c r="C40" s="226"/>
      <c r="D40" s="226"/>
      <c r="E40" s="226"/>
      <c r="F40" s="226"/>
      <c r="G40" s="226"/>
      <c r="H40" s="226"/>
      <c r="I40" s="226"/>
      <c r="J40" s="226"/>
      <c r="K40" s="226"/>
      <c r="L40" s="226"/>
      <c r="M40" s="226"/>
      <c r="N40" s="226"/>
      <c r="O40" s="226"/>
      <c r="P40" s="226"/>
      <c r="Q40" s="226"/>
      <c r="R40" s="226"/>
      <c r="S40" s="226"/>
      <c r="T40" s="226"/>
      <c r="U40" s="226"/>
      <c r="V40" s="3"/>
      <c r="W40" s="3"/>
      <c r="X40" s="3"/>
    </row>
    <row r="41" spans="1:24" s="8" customFormat="1" ht="12" customHeight="1">
      <c r="A41" s="225" t="s">
        <v>54</v>
      </c>
      <c r="B41" s="225"/>
      <c r="C41" s="225"/>
      <c r="D41" s="225"/>
      <c r="E41" s="225"/>
      <c r="F41" s="225"/>
      <c r="G41" s="225"/>
      <c r="H41" s="225"/>
      <c r="I41" s="225"/>
      <c r="J41" s="225"/>
      <c r="K41" s="225"/>
      <c r="L41" s="225"/>
      <c r="M41" s="225"/>
      <c r="N41" s="225"/>
      <c r="O41" s="225"/>
      <c r="P41" s="225"/>
      <c r="Q41" s="225"/>
      <c r="R41" s="225"/>
      <c r="S41" s="225"/>
      <c r="T41" s="225"/>
      <c r="U41" s="225"/>
      <c r="V41" s="3"/>
      <c r="W41" s="3"/>
      <c r="X41" s="3"/>
    </row>
    <row r="42" spans="1:24" s="8" customFormat="1" ht="12" customHeight="1">
      <c r="A42" s="225" t="s">
        <v>55</v>
      </c>
      <c r="B42" s="225"/>
      <c r="C42" s="225"/>
      <c r="D42" s="225"/>
      <c r="E42" s="225"/>
      <c r="F42" s="225"/>
      <c r="G42" s="225"/>
      <c r="H42" s="225"/>
      <c r="I42" s="225"/>
      <c r="J42" s="225"/>
      <c r="K42" s="225"/>
      <c r="L42" s="225"/>
      <c r="M42" s="225"/>
      <c r="N42" s="225"/>
      <c r="O42" s="225"/>
      <c r="P42" s="225"/>
      <c r="Q42" s="225"/>
      <c r="R42" s="225"/>
      <c r="S42" s="225"/>
      <c r="T42" s="225"/>
      <c r="U42" s="225"/>
      <c r="V42" s="3"/>
      <c r="W42" s="3"/>
      <c r="X42" s="3"/>
    </row>
    <row r="43" spans="1:24" s="8" customFormat="1" ht="12" customHeight="1">
      <c r="A43" s="225" t="s">
        <v>77</v>
      </c>
      <c r="B43" s="225"/>
      <c r="C43" s="225"/>
      <c r="D43" s="225"/>
      <c r="E43" s="225"/>
      <c r="F43" s="225"/>
      <c r="G43" s="225"/>
      <c r="H43" s="225"/>
      <c r="I43" s="225"/>
      <c r="J43" s="225"/>
      <c r="K43" s="225"/>
      <c r="L43" s="225"/>
      <c r="M43" s="225"/>
      <c r="N43" s="225"/>
      <c r="O43" s="225"/>
      <c r="P43" s="225"/>
      <c r="Q43" s="225"/>
      <c r="R43" s="225"/>
      <c r="S43" s="225"/>
      <c r="T43" s="225"/>
      <c r="U43" s="225"/>
      <c r="V43" s="3"/>
      <c r="W43" s="3"/>
      <c r="X43" s="3"/>
    </row>
    <row r="44" spans="1:24" s="8" customFormat="1" ht="12" customHeight="1">
      <c r="A44" s="225" t="s">
        <v>78</v>
      </c>
      <c r="B44" s="225"/>
      <c r="C44" s="225"/>
      <c r="D44" s="225"/>
      <c r="E44" s="225"/>
      <c r="F44" s="225"/>
      <c r="G44" s="225"/>
      <c r="H44" s="225"/>
      <c r="I44" s="225"/>
      <c r="J44" s="225"/>
      <c r="K44" s="225"/>
      <c r="L44" s="225"/>
      <c r="M44" s="225"/>
      <c r="N44" s="225"/>
      <c r="O44" s="225"/>
      <c r="P44" s="225"/>
      <c r="Q44" s="225"/>
      <c r="R44" s="225"/>
      <c r="S44" s="225"/>
      <c r="T44" s="225"/>
      <c r="U44" s="225"/>
      <c r="V44" s="3"/>
      <c r="W44" s="3"/>
      <c r="X44" s="3"/>
    </row>
    <row r="45" spans="1:24" s="8" customFormat="1" ht="12" customHeight="1">
      <c r="A45" s="225" t="s">
        <v>79</v>
      </c>
      <c r="B45" s="225"/>
      <c r="C45" s="225"/>
      <c r="D45" s="225"/>
      <c r="E45" s="225"/>
      <c r="F45" s="225"/>
      <c r="G45" s="225"/>
      <c r="H45" s="225"/>
      <c r="I45" s="225"/>
      <c r="J45" s="225"/>
      <c r="K45" s="225"/>
      <c r="L45" s="225"/>
      <c r="M45" s="225"/>
      <c r="N45" s="225"/>
      <c r="O45" s="225"/>
      <c r="P45" s="225"/>
      <c r="Q45" s="225"/>
      <c r="R45" s="225"/>
      <c r="S45" s="225"/>
      <c r="T45" s="225"/>
      <c r="U45" s="225"/>
      <c r="V45" s="3"/>
      <c r="W45" s="3"/>
      <c r="X45" s="3"/>
    </row>
    <row r="46" spans="1:24" s="8" customFormat="1" ht="12" customHeight="1">
      <c r="A46" s="225" t="s">
        <v>80</v>
      </c>
      <c r="B46" s="225"/>
      <c r="C46" s="225"/>
      <c r="D46" s="225"/>
      <c r="E46" s="225"/>
      <c r="F46" s="225"/>
      <c r="G46" s="225"/>
      <c r="H46" s="225"/>
      <c r="I46" s="225"/>
      <c r="J46" s="225"/>
      <c r="K46" s="225"/>
      <c r="L46" s="225"/>
      <c r="M46" s="225"/>
      <c r="N46" s="225"/>
      <c r="O46" s="225"/>
      <c r="P46" s="225"/>
      <c r="Q46" s="225"/>
      <c r="R46" s="225"/>
      <c r="S46" s="225"/>
      <c r="T46" s="225"/>
      <c r="U46" s="225"/>
      <c r="V46" s="3"/>
      <c r="W46" s="3"/>
      <c r="X46" s="3"/>
    </row>
    <row r="47" spans="1:24" s="8" customFormat="1" ht="12" customHeight="1">
      <c r="A47" s="225" t="s">
        <v>81</v>
      </c>
      <c r="B47" s="225"/>
      <c r="C47" s="225"/>
      <c r="D47" s="225"/>
      <c r="E47" s="225"/>
      <c r="F47" s="225"/>
      <c r="G47" s="225"/>
      <c r="H47" s="225"/>
      <c r="I47" s="225"/>
      <c r="J47" s="225"/>
      <c r="K47" s="225"/>
      <c r="L47" s="225"/>
      <c r="M47" s="225"/>
      <c r="N47" s="225"/>
      <c r="O47" s="225"/>
      <c r="P47" s="225"/>
      <c r="Q47" s="225"/>
      <c r="R47" s="225"/>
      <c r="S47" s="225"/>
      <c r="T47" s="225"/>
      <c r="U47" s="225"/>
      <c r="V47" s="3"/>
      <c r="W47" s="3"/>
      <c r="X47" s="3"/>
    </row>
    <row r="48" spans="1:24" s="8" customFormat="1" ht="12" customHeight="1">
      <c r="A48" s="67" t="s">
        <v>103</v>
      </c>
      <c r="B48" s="67"/>
      <c r="C48" s="67"/>
      <c r="D48" s="67"/>
      <c r="E48" s="67"/>
      <c r="F48" s="67"/>
      <c r="G48" s="67"/>
      <c r="H48" s="67"/>
      <c r="I48" s="67"/>
      <c r="J48" s="67"/>
      <c r="K48" s="67"/>
      <c r="L48" s="67"/>
      <c r="M48" s="67"/>
      <c r="N48" s="67"/>
      <c r="O48" s="67"/>
      <c r="P48" s="67"/>
      <c r="Q48" s="67"/>
      <c r="R48" s="171"/>
      <c r="S48" s="171"/>
      <c r="T48" s="171"/>
      <c r="U48" s="171"/>
      <c r="V48" s="3"/>
      <c r="W48" s="3"/>
      <c r="X48" s="3"/>
    </row>
    <row r="49" spans="1:24" s="8" customFormat="1" ht="12" customHeight="1">
      <c r="A49" s="67" t="s">
        <v>106</v>
      </c>
      <c r="B49" s="67"/>
      <c r="C49" s="196" t="s">
        <v>104</v>
      </c>
      <c r="D49" s="67"/>
      <c r="E49" s="67"/>
      <c r="F49" s="67"/>
      <c r="G49" s="67"/>
      <c r="H49" s="67"/>
      <c r="I49" s="67"/>
      <c r="J49" s="67"/>
      <c r="K49" s="67" t="s">
        <v>107</v>
      </c>
      <c r="L49" s="67"/>
      <c r="M49" s="196" t="s">
        <v>105</v>
      </c>
      <c r="N49" s="67"/>
      <c r="O49" s="67"/>
      <c r="P49" s="67"/>
      <c r="Q49" s="67"/>
      <c r="R49" s="171"/>
      <c r="S49" s="171"/>
      <c r="T49" s="171"/>
      <c r="U49" s="171"/>
      <c r="V49" s="3"/>
      <c r="W49" s="3"/>
      <c r="X49" s="3"/>
    </row>
    <row r="50" spans="1:24" s="8" customFormat="1" ht="12" customHeight="1">
      <c r="A50" s="77"/>
      <c r="B50" s="77"/>
      <c r="C50" s="77"/>
      <c r="D50" s="77"/>
      <c r="E50" s="77"/>
      <c r="F50" s="77"/>
      <c r="G50" s="77"/>
      <c r="H50" s="77"/>
      <c r="I50" s="77"/>
      <c r="J50" s="77"/>
      <c r="K50" s="77"/>
      <c r="L50" s="77"/>
      <c r="M50" s="77"/>
      <c r="N50" s="77"/>
      <c r="O50" s="77"/>
      <c r="P50" s="77"/>
      <c r="Q50" s="77"/>
      <c r="R50" s="77"/>
      <c r="S50" s="77"/>
      <c r="T50" s="77"/>
      <c r="U50" s="77"/>
      <c r="V50" s="3"/>
      <c r="W50" s="3"/>
      <c r="X50" s="3"/>
    </row>
    <row r="51" spans="1:24" s="8" customFormat="1" ht="12" customHeight="1">
      <c r="A51" s="225" t="s">
        <v>58</v>
      </c>
      <c r="B51" s="225"/>
      <c r="C51" s="225"/>
      <c r="D51" s="225"/>
      <c r="E51" s="225"/>
      <c r="F51" s="225"/>
      <c r="G51" s="225"/>
      <c r="H51" s="225"/>
      <c r="I51" s="225"/>
      <c r="J51" s="225"/>
      <c r="K51" s="225"/>
      <c r="L51" s="225"/>
      <c r="M51" s="225"/>
      <c r="N51" s="225"/>
      <c r="O51" s="225"/>
      <c r="P51" s="225"/>
      <c r="Q51" s="225"/>
      <c r="R51" s="225"/>
      <c r="S51" s="225"/>
      <c r="T51" s="225"/>
      <c r="U51" s="225"/>
      <c r="V51" s="3"/>
      <c r="W51" s="3"/>
      <c r="X51" s="3"/>
    </row>
    <row r="52" spans="1:24" s="8" customFormat="1" ht="12" customHeight="1">
      <c r="A52" s="225" t="s">
        <v>59</v>
      </c>
      <c r="B52" s="225"/>
      <c r="C52" s="225"/>
      <c r="D52" s="225"/>
      <c r="E52" s="225"/>
      <c r="F52" s="225"/>
      <c r="G52" s="225"/>
      <c r="H52" s="225"/>
      <c r="I52" s="225"/>
      <c r="J52" s="225"/>
      <c r="K52" s="225"/>
      <c r="L52" s="225"/>
      <c r="M52" s="225"/>
      <c r="N52" s="225"/>
      <c r="O52" s="225"/>
      <c r="P52" s="225"/>
      <c r="Q52" s="225"/>
      <c r="R52" s="225"/>
      <c r="S52" s="225"/>
      <c r="T52" s="225"/>
      <c r="U52" s="225"/>
      <c r="V52" s="3"/>
      <c r="W52" s="3"/>
      <c r="X52" s="3"/>
    </row>
    <row r="53" spans="1:24" s="8" customFormat="1" ht="12" customHeight="1">
      <c r="A53" s="19" t="s">
        <v>9</v>
      </c>
      <c r="B53" s="46"/>
      <c r="C53" s="46"/>
      <c r="D53" s="46"/>
      <c r="E53" s="46"/>
      <c r="F53" s="46"/>
      <c r="G53" s="46"/>
      <c r="H53" s="2" t="s">
        <v>61</v>
      </c>
      <c r="I53" s="46"/>
      <c r="J53" s="19" t="s">
        <v>60</v>
      </c>
      <c r="K53" s="46"/>
      <c r="L53" s="46"/>
      <c r="M53" s="46"/>
      <c r="N53" s="46"/>
      <c r="O53" s="46"/>
      <c r="P53" s="46"/>
      <c r="Q53" s="46"/>
      <c r="R53" s="11"/>
      <c r="S53" s="3"/>
      <c r="T53" s="3"/>
      <c r="U53" s="3"/>
      <c r="V53" s="3"/>
      <c r="W53" s="3"/>
      <c r="X53" s="3"/>
    </row>
    <row r="54" spans="1:24" s="8" customFormat="1" ht="12" customHeight="1">
      <c r="A54" s="67"/>
      <c r="B54" s="67"/>
      <c r="C54" s="67"/>
      <c r="D54" s="67"/>
      <c r="E54" s="67"/>
      <c r="F54" s="67"/>
      <c r="G54" s="67"/>
      <c r="H54" s="67"/>
      <c r="I54" s="67"/>
      <c r="J54" s="67"/>
      <c r="K54" s="67"/>
      <c r="L54" s="67"/>
      <c r="M54" s="67"/>
      <c r="N54" s="67"/>
      <c r="O54" s="67"/>
      <c r="P54" s="67"/>
      <c r="Q54" s="67"/>
      <c r="R54" s="67"/>
      <c r="S54" s="34"/>
      <c r="T54" s="34"/>
      <c r="U54" s="3"/>
      <c r="V54" s="3"/>
      <c r="W54" s="3"/>
      <c r="X54" s="3"/>
    </row>
    <row r="55" spans="1:24" s="8" customFormat="1" ht="12" customHeight="1">
      <c r="A55" s="67"/>
      <c r="B55" s="67"/>
      <c r="C55" s="196"/>
      <c r="D55" s="67"/>
      <c r="E55" s="67"/>
      <c r="F55" s="67"/>
      <c r="G55" s="67"/>
      <c r="H55" s="67"/>
      <c r="I55" s="67"/>
      <c r="J55" s="67"/>
      <c r="K55" s="67"/>
      <c r="L55" s="67"/>
      <c r="M55" s="196"/>
      <c r="N55" s="67"/>
      <c r="O55" s="67"/>
      <c r="P55" s="67"/>
      <c r="Q55" s="67"/>
      <c r="R55" s="67"/>
      <c r="S55" s="34"/>
      <c r="T55" s="34"/>
      <c r="U55" s="3"/>
      <c r="V55" s="3"/>
      <c r="W55" s="3"/>
      <c r="X55" s="3"/>
    </row>
    <row r="56" spans="1:24" s="8" customFormat="1" ht="11">
      <c r="A56" s="224" t="s">
        <v>10</v>
      </c>
      <c r="B56" s="224"/>
      <c r="C56" s="224"/>
      <c r="D56" s="224"/>
      <c r="E56" s="224"/>
      <c r="F56" s="224"/>
      <c r="G56" s="224"/>
      <c r="H56" s="224"/>
      <c r="I56" s="224"/>
      <c r="J56" s="224"/>
      <c r="K56" s="224"/>
      <c r="L56" s="224"/>
      <c r="M56" s="224"/>
      <c r="N56" s="224"/>
      <c r="O56" s="224"/>
      <c r="P56" s="224"/>
      <c r="Q56" s="224"/>
      <c r="R56" s="11"/>
      <c r="S56" s="3"/>
      <c r="T56" s="3"/>
      <c r="U56" s="3"/>
      <c r="V56" s="3"/>
      <c r="W56" s="3"/>
      <c r="X56" s="3"/>
    </row>
    <row r="57" spans="1:24" s="8" customFormat="1" ht="11">
      <c r="A57" s="224" t="s">
        <v>82</v>
      </c>
      <c r="B57" s="224"/>
      <c r="C57" s="224"/>
      <c r="D57" s="224"/>
      <c r="E57" s="224"/>
      <c r="F57" s="224"/>
      <c r="G57" s="224"/>
      <c r="H57" s="224"/>
      <c r="I57" s="224"/>
      <c r="J57" s="224"/>
      <c r="K57" s="224"/>
      <c r="L57" s="224"/>
      <c r="M57" s="224"/>
      <c r="N57" s="224"/>
      <c r="O57" s="224"/>
      <c r="P57" s="224"/>
      <c r="Q57" s="224"/>
      <c r="R57" s="222">
        <f ca="1">NOW()</f>
        <v>44809.9234</v>
      </c>
      <c r="S57" s="223"/>
      <c r="T57" s="223"/>
      <c r="U57" s="223"/>
      <c r="V57" s="3"/>
      <c r="W57" s="3"/>
      <c r="X57" s="3"/>
    </row>
    <row r="58" spans="1:24">
      <c r="A58" s="6"/>
      <c r="B58" s="6"/>
      <c r="C58" s="6"/>
      <c r="D58" s="6"/>
      <c r="E58" s="6"/>
      <c r="F58" s="6"/>
      <c r="G58" s="6"/>
      <c r="H58" s="6"/>
      <c r="I58" s="6"/>
      <c r="J58" s="6"/>
      <c r="K58" s="6"/>
      <c r="L58" s="6"/>
      <c r="M58" s="6"/>
      <c r="N58" s="6"/>
      <c r="O58" s="6"/>
      <c r="P58" s="6"/>
      <c r="Q58" s="6"/>
      <c r="R58" s="6"/>
      <c r="S58" s="10"/>
      <c r="T58" s="10"/>
      <c r="U58" s="10"/>
      <c r="V58" s="10"/>
      <c r="W58" s="10"/>
      <c r="X58" s="10"/>
    </row>
  </sheetData>
  <mergeCells count="69">
    <mergeCell ref="A52:U52"/>
    <mergeCell ref="D14:E14"/>
    <mergeCell ref="F14:G14"/>
    <mergeCell ref="A39:U39"/>
    <mergeCell ref="A44:U44"/>
    <mergeCell ref="R17:U17"/>
    <mergeCell ref="R30:U30"/>
    <mergeCell ref="N29:O29"/>
    <mergeCell ref="P29:Q29"/>
    <mergeCell ref="A42:U42"/>
    <mergeCell ref="A43:U43"/>
    <mergeCell ref="A38:Q38"/>
    <mergeCell ref="A13:A15"/>
    <mergeCell ref="P14:Q14"/>
    <mergeCell ref="R14:S14"/>
    <mergeCell ref="T14:U14"/>
    <mergeCell ref="N14:O14"/>
    <mergeCell ref="B4:C4"/>
    <mergeCell ref="D4:E4"/>
    <mergeCell ref="T4:U4"/>
    <mergeCell ref="J4:K4"/>
    <mergeCell ref="B13:E13"/>
    <mergeCell ref="J13:M13"/>
    <mergeCell ref="N13:Q13"/>
    <mergeCell ref="F13:I13"/>
    <mergeCell ref="R13:U13"/>
    <mergeCell ref="F8:G8"/>
    <mergeCell ref="F9:G9"/>
    <mergeCell ref="F10:G10"/>
    <mergeCell ref="F11:G11"/>
    <mergeCell ref="L6:M6"/>
    <mergeCell ref="L7:M7"/>
    <mergeCell ref="L11:M11"/>
    <mergeCell ref="F6:G6"/>
    <mergeCell ref="F7:G7"/>
    <mergeCell ref="R57:U57"/>
    <mergeCell ref="H14:I14"/>
    <mergeCell ref="J14:K14"/>
    <mergeCell ref="L14:M14"/>
    <mergeCell ref="A57:Q57"/>
    <mergeCell ref="A56:Q56"/>
    <mergeCell ref="A45:U45"/>
    <mergeCell ref="A40:U40"/>
    <mergeCell ref="A41:U41"/>
    <mergeCell ref="A46:U46"/>
    <mergeCell ref="A47:U47"/>
    <mergeCell ref="A51:U51"/>
    <mergeCell ref="B14:C14"/>
    <mergeCell ref="R7:S7"/>
    <mergeCell ref="R8:S8"/>
    <mergeCell ref="R9:S9"/>
    <mergeCell ref="R10:S10"/>
    <mergeCell ref="L3:M5"/>
    <mergeCell ref="N3:Q3"/>
    <mergeCell ref="N4:O4"/>
    <mergeCell ref="P4:Q4"/>
    <mergeCell ref="L9:M9"/>
    <mergeCell ref="L10:M10"/>
    <mergeCell ref="L8:M8"/>
    <mergeCell ref="T3:W3"/>
    <mergeCell ref="V4:W4"/>
    <mergeCell ref="R3:S5"/>
    <mergeCell ref="A1:W1"/>
    <mergeCell ref="R6:S6"/>
    <mergeCell ref="F3:G5"/>
    <mergeCell ref="H3:K3"/>
    <mergeCell ref="H4:I4"/>
    <mergeCell ref="A3:A5"/>
    <mergeCell ref="B3:E3"/>
  </mergeCells>
  <hyperlinks>
    <hyperlink ref="A53" r:id="rId1" display="http://www.wsu.edu/futurestudents/scholarships/index.htm" xr:uid="{00000000-0004-0000-0100-000000000000}"/>
    <hyperlink ref="C49" r:id="rId2" xr:uid="{00000000-0004-0000-0100-000001000000}"/>
    <hyperlink ref="M49" r:id="rId3" xr:uid="{00000000-0004-0000-0100-000002000000}"/>
  </hyperlinks>
  <pageMargins left="0.25" right="0.25"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1"/>
  <sheetViews>
    <sheetView workbookViewId="0">
      <selection sqref="A1:T1"/>
    </sheetView>
  </sheetViews>
  <sheetFormatPr baseColWidth="10" defaultColWidth="8.83203125" defaultRowHeight="13"/>
  <cols>
    <col min="1" max="1" width="0.5" style="25" customWidth="1"/>
    <col min="2" max="2" width="3.33203125" style="25" bestFit="1" customWidth="1"/>
    <col min="3" max="3" width="0.5" style="25" customWidth="1"/>
    <col min="4" max="4" width="4.5" style="25" bestFit="1" customWidth="1"/>
    <col min="5" max="5" width="5.1640625" style="25" bestFit="1" customWidth="1"/>
    <col min="6" max="7" width="7.6640625" style="25" bestFit="1" customWidth="1"/>
    <col min="8" max="8" width="5.1640625" style="25" bestFit="1" customWidth="1"/>
    <col min="9" max="9" width="7.6640625" style="25" bestFit="1" customWidth="1"/>
    <col min="10" max="11" width="5.1640625" style="25" customWidth="1"/>
    <col min="12" max="12" width="5.1640625" style="25" bestFit="1" customWidth="1"/>
    <col min="13" max="14" width="4.1640625" style="25" bestFit="1" customWidth="1"/>
    <col min="15" max="15" width="5.1640625" style="25" bestFit="1" customWidth="1"/>
    <col min="16" max="16" width="4.1640625" style="25" bestFit="1" customWidth="1"/>
    <col min="17" max="17" width="5.1640625" style="25" bestFit="1" customWidth="1"/>
    <col min="18" max="19" width="6.6640625" style="25" bestFit="1" customWidth="1"/>
    <col min="20" max="20" width="7.6640625" style="25" bestFit="1" customWidth="1"/>
    <col min="21" max="21" width="0.5" style="25" customWidth="1"/>
    <col min="22" max="259" width="9.1640625" style="25"/>
    <col min="260" max="260" width="5.6640625" style="25" customWidth="1"/>
    <col min="261" max="261" width="5.33203125" style="25" bestFit="1" customWidth="1"/>
    <col min="262" max="263" width="7.83203125" style="25" bestFit="1" customWidth="1"/>
    <col min="264" max="264" width="5.33203125" style="25" bestFit="1" customWidth="1"/>
    <col min="265" max="265" width="7.83203125" style="25" bestFit="1" customWidth="1"/>
    <col min="266" max="266" width="8.6640625" style="25" customWidth="1"/>
    <col min="267" max="272" width="5.6640625" style="25" customWidth="1"/>
    <col min="273" max="273" width="6.6640625" style="25" customWidth="1"/>
    <col min="274" max="274" width="6.83203125" style="25" bestFit="1" customWidth="1"/>
    <col min="275" max="275" width="7.83203125" style="25" bestFit="1" customWidth="1"/>
    <col min="276" max="276" width="8.5" style="25" customWidth="1"/>
    <col min="277" max="515" width="9.1640625" style="25"/>
    <col min="516" max="516" width="5.6640625" style="25" customWidth="1"/>
    <col min="517" max="517" width="5.33203125" style="25" bestFit="1" customWidth="1"/>
    <col min="518" max="519" width="7.83203125" style="25" bestFit="1" customWidth="1"/>
    <col min="520" max="520" width="5.33203125" style="25" bestFit="1" customWidth="1"/>
    <col min="521" max="521" width="7.83203125" style="25" bestFit="1" customWidth="1"/>
    <col min="522" max="522" width="8.6640625" style="25" customWidth="1"/>
    <col min="523" max="528" width="5.6640625" style="25" customWidth="1"/>
    <col min="529" max="529" width="6.6640625" style="25" customWidth="1"/>
    <col min="530" max="530" width="6.83203125" style="25" bestFit="1" customWidth="1"/>
    <col min="531" max="531" width="7.83203125" style="25" bestFit="1" customWidth="1"/>
    <col min="532" max="532" width="8.5" style="25" customWidth="1"/>
    <col min="533" max="771" width="9.1640625" style="25"/>
    <col min="772" max="772" width="5.6640625" style="25" customWidth="1"/>
    <col min="773" max="773" width="5.33203125" style="25" bestFit="1" customWidth="1"/>
    <col min="774" max="775" width="7.83203125" style="25" bestFit="1" customWidth="1"/>
    <col min="776" max="776" width="5.33203125" style="25" bestFit="1" customWidth="1"/>
    <col min="777" max="777" width="7.83203125" style="25" bestFit="1" customWidth="1"/>
    <col min="778" max="778" width="8.6640625" style="25" customWidth="1"/>
    <col min="779" max="784" width="5.6640625" style="25" customWidth="1"/>
    <col min="785" max="785" width="6.6640625" style="25" customWidth="1"/>
    <col min="786" max="786" width="6.83203125" style="25" bestFit="1" customWidth="1"/>
    <col min="787" max="787" width="7.83203125" style="25" bestFit="1" customWidth="1"/>
    <col min="788" max="788" width="8.5" style="25" customWidth="1"/>
    <col min="789" max="1027" width="9.1640625" style="25"/>
    <col min="1028" max="1028" width="5.6640625" style="25" customWidth="1"/>
    <col min="1029" max="1029" width="5.33203125" style="25" bestFit="1" customWidth="1"/>
    <col min="1030" max="1031" width="7.83203125" style="25" bestFit="1" customWidth="1"/>
    <col min="1032" max="1032" width="5.33203125" style="25" bestFit="1" customWidth="1"/>
    <col min="1033" max="1033" width="7.83203125" style="25" bestFit="1" customWidth="1"/>
    <col min="1034" max="1034" width="8.6640625" style="25" customWidth="1"/>
    <col min="1035" max="1040" width="5.6640625" style="25" customWidth="1"/>
    <col min="1041" max="1041" width="6.6640625" style="25" customWidth="1"/>
    <col min="1042" max="1042" width="6.83203125" style="25" bestFit="1" customWidth="1"/>
    <col min="1043" max="1043" width="7.83203125" style="25" bestFit="1" customWidth="1"/>
    <col min="1044" max="1044" width="8.5" style="25" customWidth="1"/>
    <col min="1045" max="1283" width="9.1640625" style="25"/>
    <col min="1284" max="1284" width="5.6640625" style="25" customWidth="1"/>
    <col min="1285" max="1285" width="5.33203125" style="25" bestFit="1" customWidth="1"/>
    <col min="1286" max="1287" width="7.83203125" style="25" bestFit="1" customWidth="1"/>
    <col min="1288" max="1288" width="5.33203125" style="25" bestFit="1" customWidth="1"/>
    <col min="1289" max="1289" width="7.83203125" style="25" bestFit="1" customWidth="1"/>
    <col min="1290" max="1290" width="8.6640625" style="25" customWidth="1"/>
    <col min="1291" max="1296" width="5.6640625" style="25" customWidth="1"/>
    <col min="1297" max="1297" width="6.6640625" style="25" customWidth="1"/>
    <col min="1298" max="1298" width="6.83203125" style="25" bestFit="1" customWidth="1"/>
    <col min="1299" max="1299" width="7.83203125" style="25" bestFit="1" customWidth="1"/>
    <col min="1300" max="1300" width="8.5" style="25" customWidth="1"/>
    <col min="1301" max="1539" width="9.1640625" style="25"/>
    <col min="1540" max="1540" width="5.6640625" style="25" customWidth="1"/>
    <col min="1541" max="1541" width="5.33203125" style="25" bestFit="1" customWidth="1"/>
    <col min="1542" max="1543" width="7.83203125" style="25" bestFit="1" customWidth="1"/>
    <col min="1544" max="1544" width="5.33203125" style="25" bestFit="1" customWidth="1"/>
    <col min="1545" max="1545" width="7.83203125" style="25" bestFit="1" customWidth="1"/>
    <col min="1546" max="1546" width="8.6640625" style="25" customWidth="1"/>
    <col min="1547" max="1552" width="5.6640625" style="25" customWidth="1"/>
    <col min="1553" max="1553" width="6.6640625" style="25" customWidth="1"/>
    <col min="1554" max="1554" width="6.83203125" style="25" bestFit="1" customWidth="1"/>
    <col min="1555" max="1555" width="7.83203125" style="25" bestFit="1" customWidth="1"/>
    <col min="1556" max="1556" width="8.5" style="25" customWidth="1"/>
    <col min="1557" max="1795" width="9.1640625" style="25"/>
    <col min="1796" max="1796" width="5.6640625" style="25" customWidth="1"/>
    <col min="1797" max="1797" width="5.33203125" style="25" bestFit="1" customWidth="1"/>
    <col min="1798" max="1799" width="7.83203125" style="25" bestFit="1" customWidth="1"/>
    <col min="1800" max="1800" width="5.33203125" style="25" bestFit="1" customWidth="1"/>
    <col min="1801" max="1801" width="7.83203125" style="25" bestFit="1" customWidth="1"/>
    <col min="1802" max="1802" width="8.6640625" style="25" customWidth="1"/>
    <col min="1803" max="1808" width="5.6640625" style="25" customWidth="1"/>
    <col min="1809" max="1809" width="6.6640625" style="25" customWidth="1"/>
    <col min="1810" max="1810" width="6.83203125" style="25" bestFit="1" customWidth="1"/>
    <col min="1811" max="1811" width="7.83203125" style="25" bestFit="1" customWidth="1"/>
    <col min="1812" max="1812" width="8.5" style="25" customWidth="1"/>
    <col min="1813" max="2051" width="9.1640625" style="25"/>
    <col min="2052" max="2052" width="5.6640625" style="25" customWidth="1"/>
    <col min="2053" max="2053" width="5.33203125" style="25" bestFit="1" customWidth="1"/>
    <col min="2054" max="2055" width="7.83203125" style="25" bestFit="1" customWidth="1"/>
    <col min="2056" max="2056" width="5.33203125" style="25" bestFit="1" customWidth="1"/>
    <col min="2057" max="2057" width="7.83203125" style="25" bestFit="1" customWidth="1"/>
    <col min="2058" max="2058" width="8.6640625" style="25" customWidth="1"/>
    <col min="2059" max="2064" width="5.6640625" style="25" customWidth="1"/>
    <col min="2065" max="2065" width="6.6640625" style="25" customWidth="1"/>
    <col min="2066" max="2066" width="6.83203125" style="25" bestFit="1" customWidth="1"/>
    <col min="2067" max="2067" width="7.83203125" style="25" bestFit="1" customWidth="1"/>
    <col min="2068" max="2068" width="8.5" style="25" customWidth="1"/>
    <col min="2069" max="2307" width="9.1640625" style="25"/>
    <col min="2308" max="2308" width="5.6640625" style="25" customWidth="1"/>
    <col min="2309" max="2309" width="5.33203125" style="25" bestFit="1" customWidth="1"/>
    <col min="2310" max="2311" width="7.83203125" style="25" bestFit="1" customWidth="1"/>
    <col min="2312" max="2312" width="5.33203125" style="25" bestFit="1" customWidth="1"/>
    <col min="2313" max="2313" width="7.83203125" style="25" bestFit="1" customWidth="1"/>
    <col min="2314" max="2314" width="8.6640625" style="25" customWidth="1"/>
    <col min="2315" max="2320" width="5.6640625" style="25" customWidth="1"/>
    <col min="2321" max="2321" width="6.6640625" style="25" customWidth="1"/>
    <col min="2322" max="2322" width="6.83203125" style="25" bestFit="1" customWidth="1"/>
    <col min="2323" max="2323" width="7.83203125" style="25" bestFit="1" customWidth="1"/>
    <col min="2324" max="2324" width="8.5" style="25" customWidth="1"/>
    <col min="2325" max="2563" width="9.1640625" style="25"/>
    <col min="2564" max="2564" width="5.6640625" style="25" customWidth="1"/>
    <col min="2565" max="2565" width="5.33203125" style="25" bestFit="1" customWidth="1"/>
    <col min="2566" max="2567" width="7.83203125" style="25" bestFit="1" customWidth="1"/>
    <col min="2568" max="2568" width="5.33203125" style="25" bestFit="1" customWidth="1"/>
    <col min="2569" max="2569" width="7.83203125" style="25" bestFit="1" customWidth="1"/>
    <col min="2570" max="2570" width="8.6640625" style="25" customWidth="1"/>
    <col min="2571" max="2576" width="5.6640625" style="25" customWidth="1"/>
    <col min="2577" max="2577" width="6.6640625" style="25" customWidth="1"/>
    <col min="2578" max="2578" width="6.83203125" style="25" bestFit="1" customWidth="1"/>
    <col min="2579" max="2579" width="7.83203125" style="25" bestFit="1" customWidth="1"/>
    <col min="2580" max="2580" width="8.5" style="25" customWidth="1"/>
    <col min="2581" max="2819" width="9.1640625" style="25"/>
    <col min="2820" max="2820" width="5.6640625" style="25" customWidth="1"/>
    <col min="2821" max="2821" width="5.33203125" style="25" bestFit="1" customWidth="1"/>
    <col min="2822" max="2823" width="7.83203125" style="25" bestFit="1" customWidth="1"/>
    <col min="2824" max="2824" width="5.33203125" style="25" bestFit="1" customWidth="1"/>
    <col min="2825" max="2825" width="7.83203125" style="25" bestFit="1" customWidth="1"/>
    <col min="2826" max="2826" width="8.6640625" style="25" customWidth="1"/>
    <col min="2827" max="2832" width="5.6640625" style="25" customWidth="1"/>
    <col min="2833" max="2833" width="6.6640625" style="25" customWidth="1"/>
    <col min="2834" max="2834" width="6.83203125" style="25" bestFit="1" customWidth="1"/>
    <col min="2835" max="2835" width="7.83203125" style="25" bestFit="1" customWidth="1"/>
    <col min="2836" max="2836" width="8.5" style="25" customWidth="1"/>
    <col min="2837" max="3075" width="9.1640625" style="25"/>
    <col min="3076" max="3076" width="5.6640625" style="25" customWidth="1"/>
    <col min="3077" max="3077" width="5.33203125" style="25" bestFit="1" customWidth="1"/>
    <col min="3078" max="3079" width="7.83203125" style="25" bestFit="1" customWidth="1"/>
    <col min="3080" max="3080" width="5.33203125" style="25" bestFit="1" customWidth="1"/>
    <col min="3081" max="3081" width="7.83203125" style="25" bestFit="1" customWidth="1"/>
    <col min="3082" max="3082" width="8.6640625" style="25" customWidth="1"/>
    <col min="3083" max="3088" width="5.6640625" style="25" customWidth="1"/>
    <col min="3089" max="3089" width="6.6640625" style="25" customWidth="1"/>
    <col min="3090" max="3090" width="6.83203125" style="25" bestFit="1" customWidth="1"/>
    <col min="3091" max="3091" width="7.83203125" style="25" bestFit="1" customWidth="1"/>
    <col min="3092" max="3092" width="8.5" style="25" customWidth="1"/>
    <col min="3093" max="3331" width="9.1640625" style="25"/>
    <col min="3332" max="3332" width="5.6640625" style="25" customWidth="1"/>
    <col min="3333" max="3333" width="5.33203125" style="25" bestFit="1" customWidth="1"/>
    <col min="3334" max="3335" width="7.83203125" style="25" bestFit="1" customWidth="1"/>
    <col min="3336" max="3336" width="5.33203125" style="25" bestFit="1" customWidth="1"/>
    <col min="3337" max="3337" width="7.83203125" style="25" bestFit="1" customWidth="1"/>
    <col min="3338" max="3338" width="8.6640625" style="25" customWidth="1"/>
    <col min="3339" max="3344" width="5.6640625" style="25" customWidth="1"/>
    <col min="3345" max="3345" width="6.6640625" style="25" customWidth="1"/>
    <col min="3346" max="3346" width="6.83203125" style="25" bestFit="1" customWidth="1"/>
    <col min="3347" max="3347" width="7.83203125" style="25" bestFit="1" customWidth="1"/>
    <col min="3348" max="3348" width="8.5" style="25" customWidth="1"/>
    <col min="3349" max="3587" width="9.1640625" style="25"/>
    <col min="3588" max="3588" width="5.6640625" style="25" customWidth="1"/>
    <col min="3589" max="3589" width="5.33203125" style="25" bestFit="1" customWidth="1"/>
    <col min="3590" max="3591" width="7.83203125" style="25" bestFit="1" customWidth="1"/>
    <col min="3592" max="3592" width="5.33203125" style="25" bestFit="1" customWidth="1"/>
    <col min="3593" max="3593" width="7.83203125" style="25" bestFit="1" customWidth="1"/>
    <col min="3594" max="3594" width="8.6640625" style="25" customWidth="1"/>
    <col min="3595" max="3600" width="5.6640625" style="25" customWidth="1"/>
    <col min="3601" max="3601" width="6.6640625" style="25" customWidth="1"/>
    <col min="3602" max="3602" width="6.83203125" style="25" bestFit="1" customWidth="1"/>
    <col min="3603" max="3603" width="7.83203125" style="25" bestFit="1" customWidth="1"/>
    <col min="3604" max="3604" width="8.5" style="25" customWidth="1"/>
    <col min="3605" max="3843" width="9.1640625" style="25"/>
    <col min="3844" max="3844" width="5.6640625" style="25" customWidth="1"/>
    <col min="3845" max="3845" width="5.33203125" style="25" bestFit="1" customWidth="1"/>
    <col min="3846" max="3847" width="7.83203125" style="25" bestFit="1" customWidth="1"/>
    <col min="3848" max="3848" width="5.33203125" style="25" bestFit="1" customWidth="1"/>
    <col min="3849" max="3849" width="7.83203125" style="25" bestFit="1" customWidth="1"/>
    <col min="3850" max="3850" width="8.6640625" style="25" customWidth="1"/>
    <col min="3851" max="3856" width="5.6640625" style="25" customWidth="1"/>
    <col min="3857" max="3857" width="6.6640625" style="25" customWidth="1"/>
    <col min="3858" max="3858" width="6.83203125" style="25" bestFit="1" customWidth="1"/>
    <col min="3859" max="3859" width="7.83203125" style="25" bestFit="1" customWidth="1"/>
    <col min="3860" max="3860" width="8.5" style="25" customWidth="1"/>
    <col min="3861" max="4099" width="9.1640625" style="25"/>
    <col min="4100" max="4100" width="5.6640625" style="25" customWidth="1"/>
    <col min="4101" max="4101" width="5.33203125" style="25" bestFit="1" customWidth="1"/>
    <col min="4102" max="4103" width="7.83203125" style="25" bestFit="1" customWidth="1"/>
    <col min="4104" max="4104" width="5.33203125" style="25" bestFit="1" customWidth="1"/>
    <col min="4105" max="4105" width="7.83203125" style="25" bestFit="1" customWidth="1"/>
    <col min="4106" max="4106" width="8.6640625" style="25" customWidth="1"/>
    <col min="4107" max="4112" width="5.6640625" style="25" customWidth="1"/>
    <col min="4113" max="4113" width="6.6640625" style="25" customWidth="1"/>
    <col min="4114" max="4114" width="6.83203125" style="25" bestFit="1" customWidth="1"/>
    <col min="4115" max="4115" width="7.83203125" style="25" bestFit="1" customWidth="1"/>
    <col min="4116" max="4116" width="8.5" style="25" customWidth="1"/>
    <col min="4117" max="4355" width="9.1640625" style="25"/>
    <col min="4356" max="4356" width="5.6640625" style="25" customWidth="1"/>
    <col min="4357" max="4357" width="5.33203125" style="25" bestFit="1" customWidth="1"/>
    <col min="4358" max="4359" width="7.83203125" style="25" bestFit="1" customWidth="1"/>
    <col min="4360" max="4360" width="5.33203125" style="25" bestFit="1" customWidth="1"/>
    <col min="4361" max="4361" width="7.83203125" style="25" bestFit="1" customWidth="1"/>
    <col min="4362" max="4362" width="8.6640625" style="25" customWidth="1"/>
    <col min="4363" max="4368" width="5.6640625" style="25" customWidth="1"/>
    <col min="4369" max="4369" width="6.6640625" style="25" customWidth="1"/>
    <col min="4370" max="4370" width="6.83203125" style="25" bestFit="1" customWidth="1"/>
    <col min="4371" max="4371" width="7.83203125" style="25" bestFit="1" customWidth="1"/>
    <col min="4372" max="4372" width="8.5" style="25" customWidth="1"/>
    <col min="4373" max="4611" width="9.1640625" style="25"/>
    <col min="4612" max="4612" width="5.6640625" style="25" customWidth="1"/>
    <col min="4613" max="4613" width="5.33203125" style="25" bestFit="1" customWidth="1"/>
    <col min="4614" max="4615" width="7.83203125" style="25" bestFit="1" customWidth="1"/>
    <col min="4616" max="4616" width="5.33203125" style="25" bestFit="1" customWidth="1"/>
    <col min="4617" max="4617" width="7.83203125" style="25" bestFit="1" customWidth="1"/>
    <col min="4618" max="4618" width="8.6640625" style="25" customWidth="1"/>
    <col min="4619" max="4624" width="5.6640625" style="25" customWidth="1"/>
    <col min="4625" max="4625" width="6.6640625" style="25" customWidth="1"/>
    <col min="4626" max="4626" width="6.83203125" style="25" bestFit="1" customWidth="1"/>
    <col min="4627" max="4627" width="7.83203125" style="25" bestFit="1" customWidth="1"/>
    <col min="4628" max="4628" width="8.5" style="25" customWidth="1"/>
    <col min="4629" max="4867" width="9.1640625" style="25"/>
    <col min="4868" max="4868" width="5.6640625" style="25" customWidth="1"/>
    <col min="4869" max="4869" width="5.33203125" style="25" bestFit="1" customWidth="1"/>
    <col min="4870" max="4871" width="7.83203125" style="25" bestFit="1" customWidth="1"/>
    <col min="4872" max="4872" width="5.33203125" style="25" bestFit="1" customWidth="1"/>
    <col min="4873" max="4873" width="7.83203125" style="25" bestFit="1" customWidth="1"/>
    <col min="4874" max="4874" width="8.6640625" style="25" customWidth="1"/>
    <col min="4875" max="4880" width="5.6640625" style="25" customWidth="1"/>
    <col min="4881" max="4881" width="6.6640625" style="25" customWidth="1"/>
    <col min="4882" max="4882" width="6.83203125" style="25" bestFit="1" customWidth="1"/>
    <col min="4883" max="4883" width="7.83203125" style="25" bestFit="1" customWidth="1"/>
    <col min="4884" max="4884" width="8.5" style="25" customWidth="1"/>
    <col min="4885" max="5123" width="9.1640625" style="25"/>
    <col min="5124" max="5124" width="5.6640625" style="25" customWidth="1"/>
    <col min="5125" max="5125" width="5.33203125" style="25" bestFit="1" customWidth="1"/>
    <col min="5126" max="5127" width="7.83203125" style="25" bestFit="1" customWidth="1"/>
    <col min="5128" max="5128" width="5.33203125" style="25" bestFit="1" customWidth="1"/>
    <col min="5129" max="5129" width="7.83203125" style="25" bestFit="1" customWidth="1"/>
    <col min="5130" max="5130" width="8.6640625" style="25" customWidth="1"/>
    <col min="5131" max="5136" width="5.6640625" style="25" customWidth="1"/>
    <col min="5137" max="5137" width="6.6640625" style="25" customWidth="1"/>
    <col min="5138" max="5138" width="6.83203125" style="25" bestFit="1" customWidth="1"/>
    <col min="5139" max="5139" width="7.83203125" style="25" bestFit="1" customWidth="1"/>
    <col min="5140" max="5140" width="8.5" style="25" customWidth="1"/>
    <col min="5141" max="5379" width="9.1640625" style="25"/>
    <col min="5380" max="5380" width="5.6640625" style="25" customWidth="1"/>
    <col min="5381" max="5381" width="5.33203125" style="25" bestFit="1" customWidth="1"/>
    <col min="5382" max="5383" width="7.83203125" style="25" bestFit="1" customWidth="1"/>
    <col min="5384" max="5384" width="5.33203125" style="25" bestFit="1" customWidth="1"/>
    <col min="5385" max="5385" width="7.83203125" style="25" bestFit="1" customWidth="1"/>
    <col min="5386" max="5386" width="8.6640625" style="25" customWidth="1"/>
    <col min="5387" max="5392" width="5.6640625" style="25" customWidth="1"/>
    <col min="5393" max="5393" width="6.6640625" style="25" customWidth="1"/>
    <col min="5394" max="5394" width="6.83203125" style="25" bestFit="1" customWidth="1"/>
    <col min="5395" max="5395" width="7.83203125" style="25" bestFit="1" customWidth="1"/>
    <col min="5396" max="5396" width="8.5" style="25" customWidth="1"/>
    <col min="5397" max="5635" width="9.1640625" style="25"/>
    <col min="5636" max="5636" width="5.6640625" style="25" customWidth="1"/>
    <col min="5637" max="5637" width="5.33203125" style="25" bestFit="1" customWidth="1"/>
    <col min="5638" max="5639" width="7.83203125" style="25" bestFit="1" customWidth="1"/>
    <col min="5640" max="5640" width="5.33203125" style="25" bestFit="1" customWidth="1"/>
    <col min="5641" max="5641" width="7.83203125" style="25" bestFit="1" customWidth="1"/>
    <col min="5642" max="5642" width="8.6640625" style="25" customWidth="1"/>
    <col min="5643" max="5648" width="5.6640625" style="25" customWidth="1"/>
    <col min="5649" max="5649" width="6.6640625" style="25" customWidth="1"/>
    <col min="5650" max="5650" width="6.83203125" style="25" bestFit="1" customWidth="1"/>
    <col min="5651" max="5651" width="7.83203125" style="25" bestFit="1" customWidth="1"/>
    <col min="5652" max="5652" width="8.5" style="25" customWidth="1"/>
    <col min="5653" max="5891" width="9.1640625" style="25"/>
    <col min="5892" max="5892" width="5.6640625" style="25" customWidth="1"/>
    <col min="5893" max="5893" width="5.33203125" style="25" bestFit="1" customWidth="1"/>
    <col min="5894" max="5895" width="7.83203125" style="25" bestFit="1" customWidth="1"/>
    <col min="5896" max="5896" width="5.33203125" style="25" bestFit="1" customWidth="1"/>
    <col min="5897" max="5897" width="7.83203125" style="25" bestFit="1" customWidth="1"/>
    <col min="5898" max="5898" width="8.6640625" style="25" customWidth="1"/>
    <col min="5899" max="5904" width="5.6640625" style="25" customWidth="1"/>
    <col min="5905" max="5905" width="6.6640625" style="25" customWidth="1"/>
    <col min="5906" max="5906" width="6.83203125" style="25" bestFit="1" customWidth="1"/>
    <col min="5907" max="5907" width="7.83203125" style="25" bestFit="1" customWidth="1"/>
    <col min="5908" max="5908" width="8.5" style="25" customWidth="1"/>
    <col min="5909" max="6147" width="9.1640625" style="25"/>
    <col min="6148" max="6148" width="5.6640625" style="25" customWidth="1"/>
    <col min="6149" max="6149" width="5.33203125" style="25" bestFit="1" customWidth="1"/>
    <col min="6150" max="6151" width="7.83203125" style="25" bestFit="1" customWidth="1"/>
    <col min="6152" max="6152" width="5.33203125" style="25" bestFit="1" customWidth="1"/>
    <col min="6153" max="6153" width="7.83203125" style="25" bestFit="1" customWidth="1"/>
    <col min="6154" max="6154" width="8.6640625" style="25" customWidth="1"/>
    <col min="6155" max="6160" width="5.6640625" style="25" customWidth="1"/>
    <col min="6161" max="6161" width="6.6640625" style="25" customWidth="1"/>
    <col min="6162" max="6162" width="6.83203125" style="25" bestFit="1" customWidth="1"/>
    <col min="6163" max="6163" width="7.83203125" style="25" bestFit="1" customWidth="1"/>
    <col min="6164" max="6164" width="8.5" style="25" customWidth="1"/>
    <col min="6165" max="6403" width="9.1640625" style="25"/>
    <col min="6404" max="6404" width="5.6640625" style="25" customWidth="1"/>
    <col min="6405" max="6405" width="5.33203125" style="25" bestFit="1" customWidth="1"/>
    <col min="6406" max="6407" width="7.83203125" style="25" bestFit="1" customWidth="1"/>
    <col min="6408" max="6408" width="5.33203125" style="25" bestFit="1" customWidth="1"/>
    <col min="6409" max="6409" width="7.83203125" style="25" bestFit="1" customWidth="1"/>
    <col min="6410" max="6410" width="8.6640625" style="25" customWidth="1"/>
    <col min="6411" max="6416" width="5.6640625" style="25" customWidth="1"/>
    <col min="6417" max="6417" width="6.6640625" style="25" customWidth="1"/>
    <col min="6418" max="6418" width="6.83203125" style="25" bestFit="1" customWidth="1"/>
    <col min="6419" max="6419" width="7.83203125" style="25" bestFit="1" customWidth="1"/>
    <col min="6420" max="6420" width="8.5" style="25" customWidth="1"/>
    <col min="6421" max="6659" width="9.1640625" style="25"/>
    <col min="6660" max="6660" width="5.6640625" style="25" customWidth="1"/>
    <col min="6661" max="6661" width="5.33203125" style="25" bestFit="1" customWidth="1"/>
    <col min="6662" max="6663" width="7.83203125" style="25" bestFit="1" customWidth="1"/>
    <col min="6664" max="6664" width="5.33203125" style="25" bestFit="1" customWidth="1"/>
    <col min="6665" max="6665" width="7.83203125" style="25" bestFit="1" customWidth="1"/>
    <col min="6666" max="6666" width="8.6640625" style="25" customWidth="1"/>
    <col min="6667" max="6672" width="5.6640625" style="25" customWidth="1"/>
    <col min="6673" max="6673" width="6.6640625" style="25" customWidth="1"/>
    <col min="6674" max="6674" width="6.83203125" style="25" bestFit="1" customWidth="1"/>
    <col min="6675" max="6675" width="7.83203125" style="25" bestFit="1" customWidth="1"/>
    <col min="6676" max="6676" width="8.5" style="25" customWidth="1"/>
    <col min="6677" max="6915" width="9.1640625" style="25"/>
    <col min="6916" max="6916" width="5.6640625" style="25" customWidth="1"/>
    <col min="6917" max="6917" width="5.33203125" style="25" bestFit="1" customWidth="1"/>
    <col min="6918" max="6919" width="7.83203125" style="25" bestFit="1" customWidth="1"/>
    <col min="6920" max="6920" width="5.33203125" style="25" bestFit="1" customWidth="1"/>
    <col min="6921" max="6921" width="7.83203125" style="25" bestFit="1" customWidth="1"/>
    <col min="6922" max="6922" width="8.6640625" style="25" customWidth="1"/>
    <col min="6923" max="6928" width="5.6640625" style="25" customWidth="1"/>
    <col min="6929" max="6929" width="6.6640625" style="25" customWidth="1"/>
    <col min="6930" max="6930" width="6.83203125" style="25" bestFit="1" customWidth="1"/>
    <col min="6931" max="6931" width="7.83203125" style="25" bestFit="1" customWidth="1"/>
    <col min="6932" max="6932" width="8.5" style="25" customWidth="1"/>
    <col min="6933" max="7171" width="9.1640625" style="25"/>
    <col min="7172" max="7172" width="5.6640625" style="25" customWidth="1"/>
    <col min="7173" max="7173" width="5.33203125" style="25" bestFit="1" customWidth="1"/>
    <col min="7174" max="7175" width="7.83203125" style="25" bestFit="1" customWidth="1"/>
    <col min="7176" max="7176" width="5.33203125" style="25" bestFit="1" customWidth="1"/>
    <col min="7177" max="7177" width="7.83203125" style="25" bestFit="1" customWidth="1"/>
    <col min="7178" max="7178" width="8.6640625" style="25" customWidth="1"/>
    <col min="7179" max="7184" width="5.6640625" style="25" customWidth="1"/>
    <col min="7185" max="7185" width="6.6640625" style="25" customWidth="1"/>
    <col min="7186" max="7186" width="6.83203125" style="25" bestFit="1" customWidth="1"/>
    <col min="7187" max="7187" width="7.83203125" style="25" bestFit="1" customWidth="1"/>
    <col min="7188" max="7188" width="8.5" style="25" customWidth="1"/>
    <col min="7189" max="7427" width="9.1640625" style="25"/>
    <col min="7428" max="7428" width="5.6640625" style="25" customWidth="1"/>
    <col min="7429" max="7429" width="5.33203125" style="25" bestFit="1" customWidth="1"/>
    <col min="7430" max="7431" width="7.83203125" style="25" bestFit="1" customWidth="1"/>
    <col min="7432" max="7432" width="5.33203125" style="25" bestFit="1" customWidth="1"/>
    <col min="7433" max="7433" width="7.83203125" style="25" bestFit="1" customWidth="1"/>
    <col min="7434" max="7434" width="8.6640625" style="25" customWidth="1"/>
    <col min="7435" max="7440" width="5.6640625" style="25" customWidth="1"/>
    <col min="7441" max="7441" width="6.6640625" style="25" customWidth="1"/>
    <col min="7442" max="7442" width="6.83203125" style="25" bestFit="1" customWidth="1"/>
    <col min="7443" max="7443" width="7.83203125" style="25" bestFit="1" customWidth="1"/>
    <col min="7444" max="7444" width="8.5" style="25" customWidth="1"/>
    <col min="7445" max="7683" width="9.1640625" style="25"/>
    <col min="7684" max="7684" width="5.6640625" style="25" customWidth="1"/>
    <col min="7685" max="7685" width="5.33203125" style="25" bestFit="1" customWidth="1"/>
    <col min="7686" max="7687" width="7.83203125" style="25" bestFit="1" customWidth="1"/>
    <col min="7688" max="7688" width="5.33203125" style="25" bestFit="1" customWidth="1"/>
    <col min="7689" max="7689" width="7.83203125" style="25" bestFit="1" customWidth="1"/>
    <col min="7690" max="7690" width="8.6640625" style="25" customWidth="1"/>
    <col min="7691" max="7696" width="5.6640625" style="25" customWidth="1"/>
    <col min="7697" max="7697" width="6.6640625" style="25" customWidth="1"/>
    <col min="7698" max="7698" width="6.83203125" style="25" bestFit="1" customWidth="1"/>
    <col min="7699" max="7699" width="7.83203125" style="25" bestFit="1" customWidth="1"/>
    <col min="7700" max="7700" width="8.5" style="25" customWidth="1"/>
    <col min="7701" max="7939" width="9.1640625" style="25"/>
    <col min="7940" max="7940" width="5.6640625" style="25" customWidth="1"/>
    <col min="7941" max="7941" width="5.33203125" style="25" bestFit="1" customWidth="1"/>
    <col min="7942" max="7943" width="7.83203125" style="25" bestFit="1" customWidth="1"/>
    <col min="7944" max="7944" width="5.33203125" style="25" bestFit="1" customWidth="1"/>
    <col min="7945" max="7945" width="7.83203125" style="25" bestFit="1" customWidth="1"/>
    <col min="7946" max="7946" width="8.6640625" style="25" customWidth="1"/>
    <col min="7947" max="7952" width="5.6640625" style="25" customWidth="1"/>
    <col min="7953" max="7953" width="6.6640625" style="25" customWidth="1"/>
    <col min="7954" max="7954" width="6.83203125" style="25" bestFit="1" customWidth="1"/>
    <col min="7955" max="7955" width="7.83203125" style="25" bestFit="1" customWidth="1"/>
    <col min="7956" max="7956" width="8.5" style="25" customWidth="1"/>
    <col min="7957" max="8195" width="9.1640625" style="25"/>
    <col min="8196" max="8196" width="5.6640625" style="25" customWidth="1"/>
    <col min="8197" max="8197" width="5.33203125" style="25" bestFit="1" customWidth="1"/>
    <col min="8198" max="8199" width="7.83203125" style="25" bestFit="1" customWidth="1"/>
    <col min="8200" max="8200" width="5.33203125" style="25" bestFit="1" customWidth="1"/>
    <col min="8201" max="8201" width="7.83203125" style="25" bestFit="1" customWidth="1"/>
    <col min="8202" max="8202" width="8.6640625" style="25" customWidth="1"/>
    <col min="8203" max="8208" width="5.6640625" style="25" customWidth="1"/>
    <col min="8209" max="8209" width="6.6640625" style="25" customWidth="1"/>
    <col min="8210" max="8210" width="6.83203125" style="25" bestFit="1" customWidth="1"/>
    <col min="8211" max="8211" width="7.83203125" style="25" bestFit="1" customWidth="1"/>
    <col min="8212" max="8212" width="8.5" style="25" customWidth="1"/>
    <col min="8213" max="8451" width="9.1640625" style="25"/>
    <col min="8452" max="8452" width="5.6640625" style="25" customWidth="1"/>
    <col min="8453" max="8453" width="5.33203125" style="25" bestFit="1" customWidth="1"/>
    <col min="8454" max="8455" width="7.83203125" style="25" bestFit="1" customWidth="1"/>
    <col min="8456" max="8456" width="5.33203125" style="25" bestFit="1" customWidth="1"/>
    <col min="8457" max="8457" width="7.83203125" style="25" bestFit="1" customWidth="1"/>
    <col min="8458" max="8458" width="8.6640625" style="25" customWidth="1"/>
    <col min="8459" max="8464" width="5.6640625" style="25" customWidth="1"/>
    <col min="8465" max="8465" width="6.6640625" style="25" customWidth="1"/>
    <col min="8466" max="8466" width="6.83203125" style="25" bestFit="1" customWidth="1"/>
    <col min="8467" max="8467" width="7.83203125" style="25" bestFit="1" customWidth="1"/>
    <col min="8468" max="8468" width="8.5" style="25" customWidth="1"/>
    <col min="8469" max="8707" width="9.1640625" style="25"/>
    <col min="8708" max="8708" width="5.6640625" style="25" customWidth="1"/>
    <col min="8709" max="8709" width="5.33203125" style="25" bestFit="1" customWidth="1"/>
    <col min="8710" max="8711" width="7.83203125" style="25" bestFit="1" customWidth="1"/>
    <col min="8712" max="8712" width="5.33203125" style="25" bestFit="1" customWidth="1"/>
    <col min="8713" max="8713" width="7.83203125" style="25" bestFit="1" customWidth="1"/>
    <col min="8714" max="8714" width="8.6640625" style="25" customWidth="1"/>
    <col min="8715" max="8720" width="5.6640625" style="25" customWidth="1"/>
    <col min="8721" max="8721" width="6.6640625" style="25" customWidth="1"/>
    <col min="8722" max="8722" width="6.83203125" style="25" bestFit="1" customWidth="1"/>
    <col min="8723" max="8723" width="7.83203125" style="25" bestFit="1" customWidth="1"/>
    <col min="8724" max="8724" width="8.5" style="25" customWidth="1"/>
    <col min="8725" max="8963" width="9.1640625" style="25"/>
    <col min="8964" max="8964" width="5.6640625" style="25" customWidth="1"/>
    <col min="8965" max="8965" width="5.33203125" style="25" bestFit="1" customWidth="1"/>
    <col min="8966" max="8967" width="7.83203125" style="25" bestFit="1" customWidth="1"/>
    <col min="8968" max="8968" width="5.33203125" style="25" bestFit="1" customWidth="1"/>
    <col min="8969" max="8969" width="7.83203125" style="25" bestFit="1" customWidth="1"/>
    <col min="8970" max="8970" width="8.6640625" style="25" customWidth="1"/>
    <col min="8971" max="8976" width="5.6640625" style="25" customWidth="1"/>
    <col min="8977" max="8977" width="6.6640625" style="25" customWidth="1"/>
    <col min="8978" max="8978" width="6.83203125" style="25" bestFit="1" customWidth="1"/>
    <col min="8979" max="8979" width="7.83203125" style="25" bestFit="1" customWidth="1"/>
    <col min="8980" max="8980" width="8.5" style="25" customWidth="1"/>
    <col min="8981" max="9219" width="9.1640625" style="25"/>
    <col min="9220" max="9220" width="5.6640625" style="25" customWidth="1"/>
    <col min="9221" max="9221" width="5.33203125" style="25" bestFit="1" customWidth="1"/>
    <col min="9222" max="9223" width="7.83203125" style="25" bestFit="1" customWidth="1"/>
    <col min="9224" max="9224" width="5.33203125" style="25" bestFit="1" customWidth="1"/>
    <col min="9225" max="9225" width="7.83203125" style="25" bestFit="1" customWidth="1"/>
    <col min="9226" max="9226" width="8.6640625" style="25" customWidth="1"/>
    <col min="9227" max="9232" width="5.6640625" style="25" customWidth="1"/>
    <col min="9233" max="9233" width="6.6640625" style="25" customWidth="1"/>
    <col min="9234" max="9234" width="6.83203125" style="25" bestFit="1" customWidth="1"/>
    <col min="9235" max="9235" width="7.83203125" style="25" bestFit="1" customWidth="1"/>
    <col min="9236" max="9236" width="8.5" style="25" customWidth="1"/>
    <col min="9237" max="9475" width="9.1640625" style="25"/>
    <col min="9476" max="9476" width="5.6640625" style="25" customWidth="1"/>
    <col min="9477" max="9477" width="5.33203125" style="25" bestFit="1" customWidth="1"/>
    <col min="9478" max="9479" width="7.83203125" style="25" bestFit="1" customWidth="1"/>
    <col min="9480" max="9480" width="5.33203125" style="25" bestFit="1" customWidth="1"/>
    <col min="9481" max="9481" width="7.83203125" style="25" bestFit="1" customWidth="1"/>
    <col min="9482" max="9482" width="8.6640625" style="25" customWidth="1"/>
    <col min="9483" max="9488" width="5.6640625" style="25" customWidth="1"/>
    <col min="9489" max="9489" width="6.6640625" style="25" customWidth="1"/>
    <col min="9490" max="9490" width="6.83203125" style="25" bestFit="1" customWidth="1"/>
    <col min="9491" max="9491" width="7.83203125" style="25" bestFit="1" customWidth="1"/>
    <col min="9492" max="9492" width="8.5" style="25" customWidth="1"/>
    <col min="9493" max="9731" width="9.1640625" style="25"/>
    <col min="9732" max="9732" width="5.6640625" style="25" customWidth="1"/>
    <col min="9733" max="9733" width="5.33203125" style="25" bestFit="1" customWidth="1"/>
    <col min="9734" max="9735" width="7.83203125" style="25" bestFit="1" customWidth="1"/>
    <col min="9736" max="9736" width="5.33203125" style="25" bestFit="1" customWidth="1"/>
    <col min="9737" max="9737" width="7.83203125" style="25" bestFit="1" customWidth="1"/>
    <col min="9738" max="9738" width="8.6640625" style="25" customWidth="1"/>
    <col min="9739" max="9744" width="5.6640625" style="25" customWidth="1"/>
    <col min="9745" max="9745" width="6.6640625" style="25" customWidth="1"/>
    <col min="9746" max="9746" width="6.83203125" style="25" bestFit="1" customWidth="1"/>
    <col min="9747" max="9747" width="7.83203125" style="25" bestFit="1" customWidth="1"/>
    <col min="9748" max="9748" width="8.5" style="25" customWidth="1"/>
    <col min="9749" max="9987" width="9.1640625" style="25"/>
    <col min="9988" max="9988" width="5.6640625" style="25" customWidth="1"/>
    <col min="9989" max="9989" width="5.33203125" style="25" bestFit="1" customWidth="1"/>
    <col min="9990" max="9991" width="7.83203125" style="25" bestFit="1" customWidth="1"/>
    <col min="9992" max="9992" width="5.33203125" style="25" bestFit="1" customWidth="1"/>
    <col min="9993" max="9993" width="7.83203125" style="25" bestFit="1" customWidth="1"/>
    <col min="9994" max="9994" width="8.6640625" style="25" customWidth="1"/>
    <col min="9995" max="10000" width="5.6640625" style="25" customWidth="1"/>
    <col min="10001" max="10001" width="6.6640625" style="25" customWidth="1"/>
    <col min="10002" max="10002" width="6.83203125" style="25" bestFit="1" customWidth="1"/>
    <col min="10003" max="10003" width="7.83203125" style="25" bestFit="1" customWidth="1"/>
    <col min="10004" max="10004" width="8.5" style="25" customWidth="1"/>
    <col min="10005" max="10243" width="9.1640625" style="25"/>
    <col min="10244" max="10244" width="5.6640625" style="25" customWidth="1"/>
    <col min="10245" max="10245" width="5.33203125" style="25" bestFit="1" customWidth="1"/>
    <col min="10246" max="10247" width="7.83203125" style="25" bestFit="1" customWidth="1"/>
    <col min="10248" max="10248" width="5.33203125" style="25" bestFit="1" customWidth="1"/>
    <col min="10249" max="10249" width="7.83203125" style="25" bestFit="1" customWidth="1"/>
    <col min="10250" max="10250" width="8.6640625" style="25" customWidth="1"/>
    <col min="10251" max="10256" width="5.6640625" style="25" customWidth="1"/>
    <col min="10257" max="10257" width="6.6640625" style="25" customWidth="1"/>
    <col min="10258" max="10258" width="6.83203125" style="25" bestFit="1" customWidth="1"/>
    <col min="10259" max="10259" width="7.83203125" style="25" bestFit="1" customWidth="1"/>
    <col min="10260" max="10260" width="8.5" style="25" customWidth="1"/>
    <col min="10261" max="10499" width="9.1640625" style="25"/>
    <col min="10500" max="10500" width="5.6640625" style="25" customWidth="1"/>
    <col min="10501" max="10501" width="5.33203125" style="25" bestFit="1" customWidth="1"/>
    <col min="10502" max="10503" width="7.83203125" style="25" bestFit="1" customWidth="1"/>
    <col min="10504" max="10504" width="5.33203125" style="25" bestFit="1" customWidth="1"/>
    <col min="10505" max="10505" width="7.83203125" style="25" bestFit="1" customWidth="1"/>
    <col min="10506" max="10506" width="8.6640625" style="25" customWidth="1"/>
    <col min="10507" max="10512" width="5.6640625" style="25" customWidth="1"/>
    <col min="10513" max="10513" width="6.6640625" style="25" customWidth="1"/>
    <col min="10514" max="10514" width="6.83203125" style="25" bestFit="1" customWidth="1"/>
    <col min="10515" max="10515" width="7.83203125" style="25" bestFit="1" customWidth="1"/>
    <col min="10516" max="10516" width="8.5" style="25" customWidth="1"/>
    <col min="10517" max="10755" width="9.1640625" style="25"/>
    <col min="10756" max="10756" width="5.6640625" style="25" customWidth="1"/>
    <col min="10757" max="10757" width="5.33203125" style="25" bestFit="1" customWidth="1"/>
    <col min="10758" max="10759" width="7.83203125" style="25" bestFit="1" customWidth="1"/>
    <col min="10760" max="10760" width="5.33203125" style="25" bestFit="1" customWidth="1"/>
    <col min="10761" max="10761" width="7.83203125" style="25" bestFit="1" customWidth="1"/>
    <col min="10762" max="10762" width="8.6640625" style="25" customWidth="1"/>
    <col min="10763" max="10768" width="5.6640625" style="25" customWidth="1"/>
    <col min="10769" max="10769" width="6.6640625" style="25" customWidth="1"/>
    <col min="10770" max="10770" width="6.83203125" style="25" bestFit="1" customWidth="1"/>
    <col min="10771" max="10771" width="7.83203125" style="25" bestFit="1" customWidth="1"/>
    <col min="10772" max="10772" width="8.5" style="25" customWidth="1"/>
    <col min="10773" max="11011" width="9.1640625" style="25"/>
    <col min="11012" max="11012" width="5.6640625" style="25" customWidth="1"/>
    <col min="11013" max="11013" width="5.33203125" style="25" bestFit="1" customWidth="1"/>
    <col min="11014" max="11015" width="7.83203125" style="25" bestFit="1" customWidth="1"/>
    <col min="11016" max="11016" width="5.33203125" style="25" bestFit="1" customWidth="1"/>
    <col min="11017" max="11017" width="7.83203125" style="25" bestFit="1" customWidth="1"/>
    <col min="11018" max="11018" width="8.6640625" style="25" customWidth="1"/>
    <col min="11019" max="11024" width="5.6640625" style="25" customWidth="1"/>
    <col min="11025" max="11025" width="6.6640625" style="25" customWidth="1"/>
    <col min="11026" max="11026" width="6.83203125" style="25" bestFit="1" customWidth="1"/>
    <col min="11027" max="11027" width="7.83203125" style="25" bestFit="1" customWidth="1"/>
    <col min="11028" max="11028" width="8.5" style="25" customWidth="1"/>
    <col min="11029" max="11267" width="9.1640625" style="25"/>
    <col min="11268" max="11268" width="5.6640625" style="25" customWidth="1"/>
    <col min="11269" max="11269" width="5.33203125" style="25" bestFit="1" customWidth="1"/>
    <col min="11270" max="11271" width="7.83203125" style="25" bestFit="1" customWidth="1"/>
    <col min="11272" max="11272" width="5.33203125" style="25" bestFit="1" customWidth="1"/>
    <col min="11273" max="11273" width="7.83203125" style="25" bestFit="1" customWidth="1"/>
    <col min="11274" max="11274" width="8.6640625" style="25" customWidth="1"/>
    <col min="11275" max="11280" width="5.6640625" style="25" customWidth="1"/>
    <col min="11281" max="11281" width="6.6640625" style="25" customWidth="1"/>
    <col min="11282" max="11282" width="6.83203125" style="25" bestFit="1" customWidth="1"/>
    <col min="11283" max="11283" width="7.83203125" style="25" bestFit="1" customWidth="1"/>
    <col min="11284" max="11284" width="8.5" style="25" customWidth="1"/>
    <col min="11285" max="11523" width="9.1640625" style="25"/>
    <col min="11524" max="11524" width="5.6640625" style="25" customWidth="1"/>
    <col min="11525" max="11525" width="5.33203125" style="25" bestFit="1" customWidth="1"/>
    <col min="11526" max="11527" width="7.83203125" style="25" bestFit="1" customWidth="1"/>
    <col min="11528" max="11528" width="5.33203125" style="25" bestFit="1" customWidth="1"/>
    <col min="11529" max="11529" width="7.83203125" style="25" bestFit="1" customWidth="1"/>
    <col min="11530" max="11530" width="8.6640625" style="25" customWidth="1"/>
    <col min="11531" max="11536" width="5.6640625" style="25" customWidth="1"/>
    <col min="11537" max="11537" width="6.6640625" style="25" customWidth="1"/>
    <col min="11538" max="11538" width="6.83203125" style="25" bestFit="1" customWidth="1"/>
    <col min="11539" max="11539" width="7.83203125" style="25" bestFit="1" customWidth="1"/>
    <col min="11540" max="11540" width="8.5" style="25" customWidth="1"/>
    <col min="11541" max="11779" width="9.1640625" style="25"/>
    <col min="11780" max="11780" width="5.6640625" style="25" customWidth="1"/>
    <col min="11781" max="11781" width="5.33203125" style="25" bestFit="1" customWidth="1"/>
    <col min="11782" max="11783" width="7.83203125" style="25" bestFit="1" customWidth="1"/>
    <col min="11784" max="11784" width="5.33203125" style="25" bestFit="1" customWidth="1"/>
    <col min="11785" max="11785" width="7.83203125" style="25" bestFit="1" customWidth="1"/>
    <col min="11786" max="11786" width="8.6640625" style="25" customWidth="1"/>
    <col min="11787" max="11792" width="5.6640625" style="25" customWidth="1"/>
    <col min="11793" max="11793" width="6.6640625" style="25" customWidth="1"/>
    <col min="11794" max="11794" width="6.83203125" style="25" bestFit="1" customWidth="1"/>
    <col min="11795" max="11795" width="7.83203125" style="25" bestFit="1" customWidth="1"/>
    <col min="11796" max="11796" width="8.5" style="25" customWidth="1"/>
    <col min="11797" max="12035" width="9.1640625" style="25"/>
    <col min="12036" max="12036" width="5.6640625" style="25" customWidth="1"/>
    <col min="12037" max="12037" width="5.33203125" style="25" bestFit="1" customWidth="1"/>
    <col min="12038" max="12039" width="7.83203125" style="25" bestFit="1" customWidth="1"/>
    <col min="12040" max="12040" width="5.33203125" style="25" bestFit="1" customWidth="1"/>
    <col min="12041" max="12041" width="7.83203125" style="25" bestFit="1" customWidth="1"/>
    <col min="12042" max="12042" width="8.6640625" style="25" customWidth="1"/>
    <col min="12043" max="12048" width="5.6640625" style="25" customWidth="1"/>
    <col min="12049" max="12049" width="6.6640625" style="25" customWidth="1"/>
    <col min="12050" max="12050" width="6.83203125" style="25" bestFit="1" customWidth="1"/>
    <col min="12051" max="12051" width="7.83203125" style="25" bestFit="1" customWidth="1"/>
    <col min="12052" max="12052" width="8.5" style="25" customWidth="1"/>
    <col min="12053" max="12291" width="9.1640625" style="25"/>
    <col min="12292" max="12292" width="5.6640625" style="25" customWidth="1"/>
    <col min="12293" max="12293" width="5.33203125" style="25" bestFit="1" customWidth="1"/>
    <col min="12294" max="12295" width="7.83203125" style="25" bestFit="1" customWidth="1"/>
    <col min="12296" max="12296" width="5.33203125" style="25" bestFit="1" customWidth="1"/>
    <col min="12297" max="12297" width="7.83203125" style="25" bestFit="1" customWidth="1"/>
    <col min="12298" max="12298" width="8.6640625" style="25" customWidth="1"/>
    <col min="12299" max="12304" width="5.6640625" style="25" customWidth="1"/>
    <col min="12305" max="12305" width="6.6640625" style="25" customWidth="1"/>
    <col min="12306" max="12306" width="6.83203125" style="25" bestFit="1" customWidth="1"/>
    <col min="12307" max="12307" width="7.83203125" style="25" bestFit="1" customWidth="1"/>
    <col min="12308" max="12308" width="8.5" style="25" customWidth="1"/>
    <col min="12309" max="12547" width="9.1640625" style="25"/>
    <col min="12548" max="12548" width="5.6640625" style="25" customWidth="1"/>
    <col min="12549" max="12549" width="5.33203125" style="25" bestFit="1" customWidth="1"/>
    <col min="12550" max="12551" width="7.83203125" style="25" bestFit="1" customWidth="1"/>
    <col min="12552" max="12552" width="5.33203125" style="25" bestFit="1" customWidth="1"/>
    <col min="12553" max="12553" width="7.83203125" style="25" bestFit="1" customWidth="1"/>
    <col min="12554" max="12554" width="8.6640625" style="25" customWidth="1"/>
    <col min="12555" max="12560" width="5.6640625" style="25" customWidth="1"/>
    <col min="12561" max="12561" width="6.6640625" style="25" customWidth="1"/>
    <col min="12562" max="12562" width="6.83203125" style="25" bestFit="1" customWidth="1"/>
    <col min="12563" max="12563" width="7.83203125" style="25" bestFit="1" customWidth="1"/>
    <col min="12564" max="12564" width="8.5" style="25" customWidth="1"/>
    <col min="12565" max="12803" width="9.1640625" style="25"/>
    <col min="12804" max="12804" width="5.6640625" style="25" customWidth="1"/>
    <col min="12805" max="12805" width="5.33203125" style="25" bestFit="1" customWidth="1"/>
    <col min="12806" max="12807" width="7.83203125" style="25" bestFit="1" customWidth="1"/>
    <col min="12808" max="12808" width="5.33203125" style="25" bestFit="1" customWidth="1"/>
    <col min="12809" max="12809" width="7.83203125" style="25" bestFit="1" customWidth="1"/>
    <col min="12810" max="12810" width="8.6640625" style="25" customWidth="1"/>
    <col min="12811" max="12816" width="5.6640625" style="25" customWidth="1"/>
    <col min="12817" max="12817" width="6.6640625" style="25" customWidth="1"/>
    <col min="12818" max="12818" width="6.83203125" style="25" bestFit="1" customWidth="1"/>
    <col min="12819" max="12819" width="7.83203125" style="25" bestFit="1" customWidth="1"/>
    <col min="12820" max="12820" width="8.5" style="25" customWidth="1"/>
    <col min="12821" max="13059" width="9.1640625" style="25"/>
    <col min="13060" max="13060" width="5.6640625" style="25" customWidth="1"/>
    <col min="13061" max="13061" width="5.33203125" style="25" bestFit="1" customWidth="1"/>
    <col min="13062" max="13063" width="7.83203125" style="25" bestFit="1" customWidth="1"/>
    <col min="13064" max="13064" width="5.33203125" style="25" bestFit="1" customWidth="1"/>
    <col min="13065" max="13065" width="7.83203125" style="25" bestFit="1" customWidth="1"/>
    <col min="13066" max="13066" width="8.6640625" style="25" customWidth="1"/>
    <col min="13067" max="13072" width="5.6640625" style="25" customWidth="1"/>
    <col min="13073" max="13073" width="6.6640625" style="25" customWidth="1"/>
    <col min="13074" max="13074" width="6.83203125" style="25" bestFit="1" customWidth="1"/>
    <col min="13075" max="13075" width="7.83203125" style="25" bestFit="1" customWidth="1"/>
    <col min="13076" max="13076" width="8.5" style="25" customWidth="1"/>
    <col min="13077" max="13315" width="9.1640625" style="25"/>
    <col min="13316" max="13316" width="5.6640625" style="25" customWidth="1"/>
    <col min="13317" max="13317" width="5.33203125" style="25" bestFit="1" customWidth="1"/>
    <col min="13318" max="13319" width="7.83203125" style="25" bestFit="1" customWidth="1"/>
    <col min="13320" max="13320" width="5.33203125" style="25" bestFit="1" customWidth="1"/>
    <col min="13321" max="13321" width="7.83203125" style="25" bestFit="1" customWidth="1"/>
    <col min="13322" max="13322" width="8.6640625" style="25" customWidth="1"/>
    <col min="13323" max="13328" width="5.6640625" style="25" customWidth="1"/>
    <col min="13329" max="13329" width="6.6640625" style="25" customWidth="1"/>
    <col min="13330" max="13330" width="6.83203125" style="25" bestFit="1" customWidth="1"/>
    <col min="13331" max="13331" width="7.83203125" style="25" bestFit="1" customWidth="1"/>
    <col min="13332" max="13332" width="8.5" style="25" customWidth="1"/>
    <col min="13333" max="13571" width="9.1640625" style="25"/>
    <col min="13572" max="13572" width="5.6640625" style="25" customWidth="1"/>
    <col min="13573" max="13573" width="5.33203125" style="25" bestFit="1" customWidth="1"/>
    <col min="13574" max="13575" width="7.83203125" style="25" bestFit="1" customWidth="1"/>
    <col min="13576" max="13576" width="5.33203125" style="25" bestFit="1" customWidth="1"/>
    <col min="13577" max="13577" width="7.83203125" style="25" bestFit="1" customWidth="1"/>
    <col min="13578" max="13578" width="8.6640625" style="25" customWidth="1"/>
    <col min="13579" max="13584" width="5.6640625" style="25" customWidth="1"/>
    <col min="13585" max="13585" width="6.6640625" style="25" customWidth="1"/>
    <col min="13586" max="13586" width="6.83203125" style="25" bestFit="1" customWidth="1"/>
    <col min="13587" max="13587" width="7.83203125" style="25" bestFit="1" customWidth="1"/>
    <col min="13588" max="13588" width="8.5" style="25" customWidth="1"/>
    <col min="13589" max="13827" width="9.1640625" style="25"/>
    <col min="13828" max="13828" width="5.6640625" style="25" customWidth="1"/>
    <col min="13829" max="13829" width="5.33203125" style="25" bestFit="1" customWidth="1"/>
    <col min="13830" max="13831" width="7.83203125" style="25" bestFit="1" customWidth="1"/>
    <col min="13832" max="13832" width="5.33203125" style="25" bestFit="1" customWidth="1"/>
    <col min="13833" max="13833" width="7.83203125" style="25" bestFit="1" customWidth="1"/>
    <col min="13834" max="13834" width="8.6640625" style="25" customWidth="1"/>
    <col min="13835" max="13840" width="5.6640625" style="25" customWidth="1"/>
    <col min="13841" max="13841" width="6.6640625" style="25" customWidth="1"/>
    <col min="13842" max="13842" width="6.83203125" style="25" bestFit="1" customWidth="1"/>
    <col min="13843" max="13843" width="7.83203125" style="25" bestFit="1" customWidth="1"/>
    <col min="13844" max="13844" width="8.5" style="25" customWidth="1"/>
    <col min="13845" max="14083" width="9.1640625" style="25"/>
    <col min="14084" max="14084" width="5.6640625" style="25" customWidth="1"/>
    <col min="14085" max="14085" width="5.33203125" style="25" bestFit="1" customWidth="1"/>
    <col min="14086" max="14087" width="7.83203125" style="25" bestFit="1" customWidth="1"/>
    <col min="14088" max="14088" width="5.33203125" style="25" bestFit="1" customWidth="1"/>
    <col min="14089" max="14089" width="7.83203125" style="25" bestFit="1" customWidth="1"/>
    <col min="14090" max="14090" width="8.6640625" style="25" customWidth="1"/>
    <col min="14091" max="14096" width="5.6640625" style="25" customWidth="1"/>
    <col min="14097" max="14097" width="6.6640625" style="25" customWidth="1"/>
    <col min="14098" max="14098" width="6.83203125" style="25" bestFit="1" customWidth="1"/>
    <col min="14099" max="14099" width="7.83203125" style="25" bestFit="1" customWidth="1"/>
    <col min="14100" max="14100" width="8.5" style="25" customWidth="1"/>
    <col min="14101" max="14339" width="9.1640625" style="25"/>
    <col min="14340" max="14340" width="5.6640625" style="25" customWidth="1"/>
    <col min="14341" max="14341" width="5.33203125" style="25" bestFit="1" customWidth="1"/>
    <col min="14342" max="14343" width="7.83203125" style="25" bestFit="1" customWidth="1"/>
    <col min="14344" max="14344" width="5.33203125" style="25" bestFit="1" customWidth="1"/>
    <col min="14345" max="14345" width="7.83203125" style="25" bestFit="1" customWidth="1"/>
    <col min="14346" max="14346" width="8.6640625" style="25" customWidth="1"/>
    <col min="14347" max="14352" width="5.6640625" style="25" customWidth="1"/>
    <col min="14353" max="14353" width="6.6640625" style="25" customWidth="1"/>
    <col min="14354" max="14354" width="6.83203125" style="25" bestFit="1" customWidth="1"/>
    <col min="14355" max="14355" width="7.83203125" style="25" bestFit="1" customWidth="1"/>
    <col min="14356" max="14356" width="8.5" style="25" customWidth="1"/>
    <col min="14357" max="14595" width="9.1640625" style="25"/>
    <col min="14596" max="14596" width="5.6640625" style="25" customWidth="1"/>
    <col min="14597" max="14597" width="5.33203125" style="25" bestFit="1" customWidth="1"/>
    <col min="14598" max="14599" width="7.83203125" style="25" bestFit="1" customWidth="1"/>
    <col min="14600" max="14600" width="5.33203125" style="25" bestFit="1" customWidth="1"/>
    <col min="14601" max="14601" width="7.83203125" style="25" bestFit="1" customWidth="1"/>
    <col min="14602" max="14602" width="8.6640625" style="25" customWidth="1"/>
    <col min="14603" max="14608" width="5.6640625" style="25" customWidth="1"/>
    <col min="14609" max="14609" width="6.6640625" style="25" customWidth="1"/>
    <col min="14610" max="14610" width="6.83203125" style="25" bestFit="1" customWidth="1"/>
    <col min="14611" max="14611" width="7.83203125" style="25" bestFit="1" customWidth="1"/>
    <col min="14612" max="14612" width="8.5" style="25" customWidth="1"/>
    <col min="14613" max="14851" width="9.1640625" style="25"/>
    <col min="14852" max="14852" width="5.6640625" style="25" customWidth="1"/>
    <col min="14853" max="14853" width="5.33203125" style="25" bestFit="1" customWidth="1"/>
    <col min="14854" max="14855" width="7.83203125" style="25" bestFit="1" customWidth="1"/>
    <col min="14856" max="14856" width="5.33203125" style="25" bestFit="1" customWidth="1"/>
    <col min="14857" max="14857" width="7.83203125" style="25" bestFit="1" customWidth="1"/>
    <col min="14858" max="14858" width="8.6640625" style="25" customWidth="1"/>
    <col min="14859" max="14864" width="5.6640625" style="25" customWidth="1"/>
    <col min="14865" max="14865" width="6.6640625" style="25" customWidth="1"/>
    <col min="14866" max="14866" width="6.83203125" style="25" bestFit="1" customWidth="1"/>
    <col min="14867" max="14867" width="7.83203125" style="25" bestFit="1" customWidth="1"/>
    <col min="14868" max="14868" width="8.5" style="25" customWidth="1"/>
    <col min="14869" max="15107" width="9.1640625" style="25"/>
    <col min="15108" max="15108" width="5.6640625" style="25" customWidth="1"/>
    <col min="15109" max="15109" width="5.33203125" style="25" bestFit="1" customWidth="1"/>
    <col min="15110" max="15111" width="7.83203125" style="25" bestFit="1" customWidth="1"/>
    <col min="15112" max="15112" width="5.33203125" style="25" bestFit="1" customWidth="1"/>
    <col min="15113" max="15113" width="7.83203125" style="25" bestFit="1" customWidth="1"/>
    <col min="15114" max="15114" width="8.6640625" style="25" customWidth="1"/>
    <col min="15115" max="15120" width="5.6640625" style="25" customWidth="1"/>
    <col min="15121" max="15121" width="6.6640625" style="25" customWidth="1"/>
    <col min="15122" max="15122" width="6.83203125" style="25" bestFit="1" customWidth="1"/>
    <col min="15123" max="15123" width="7.83203125" style="25" bestFit="1" customWidth="1"/>
    <col min="15124" max="15124" width="8.5" style="25" customWidth="1"/>
    <col min="15125" max="15363" width="9.1640625" style="25"/>
    <col min="15364" max="15364" width="5.6640625" style="25" customWidth="1"/>
    <col min="15365" max="15365" width="5.33203125" style="25" bestFit="1" customWidth="1"/>
    <col min="15366" max="15367" width="7.83203125" style="25" bestFit="1" customWidth="1"/>
    <col min="15368" max="15368" width="5.33203125" style="25" bestFit="1" customWidth="1"/>
    <col min="15369" max="15369" width="7.83203125" style="25" bestFit="1" customWidth="1"/>
    <col min="15370" max="15370" width="8.6640625" style="25" customWidth="1"/>
    <col min="15371" max="15376" width="5.6640625" style="25" customWidth="1"/>
    <col min="15377" max="15377" width="6.6640625" style="25" customWidth="1"/>
    <col min="15378" max="15378" width="6.83203125" style="25" bestFit="1" customWidth="1"/>
    <col min="15379" max="15379" width="7.83203125" style="25" bestFit="1" customWidth="1"/>
    <col min="15380" max="15380" width="8.5" style="25" customWidth="1"/>
    <col min="15381" max="15619" width="9.1640625" style="25"/>
    <col min="15620" max="15620" width="5.6640625" style="25" customWidth="1"/>
    <col min="15621" max="15621" width="5.33203125" style="25" bestFit="1" customWidth="1"/>
    <col min="15622" max="15623" width="7.83203125" style="25" bestFit="1" customWidth="1"/>
    <col min="15624" max="15624" width="5.33203125" style="25" bestFit="1" customWidth="1"/>
    <col min="15625" max="15625" width="7.83203125" style="25" bestFit="1" customWidth="1"/>
    <col min="15626" max="15626" width="8.6640625" style="25" customWidth="1"/>
    <col min="15627" max="15632" width="5.6640625" style="25" customWidth="1"/>
    <col min="15633" max="15633" width="6.6640625" style="25" customWidth="1"/>
    <col min="15634" max="15634" width="6.83203125" style="25" bestFit="1" customWidth="1"/>
    <col min="15635" max="15635" width="7.83203125" style="25" bestFit="1" customWidth="1"/>
    <col min="15636" max="15636" width="8.5" style="25" customWidth="1"/>
    <col min="15637" max="15875" width="9.1640625" style="25"/>
    <col min="15876" max="15876" width="5.6640625" style="25" customWidth="1"/>
    <col min="15877" max="15877" width="5.33203125" style="25" bestFit="1" customWidth="1"/>
    <col min="15878" max="15879" width="7.83203125" style="25" bestFit="1" customWidth="1"/>
    <col min="15880" max="15880" width="5.33203125" style="25" bestFit="1" customWidth="1"/>
    <col min="15881" max="15881" width="7.83203125" style="25" bestFit="1" customWidth="1"/>
    <col min="15882" max="15882" width="8.6640625" style="25" customWidth="1"/>
    <col min="15883" max="15888" width="5.6640625" style="25" customWidth="1"/>
    <col min="15889" max="15889" width="6.6640625" style="25" customWidth="1"/>
    <col min="15890" max="15890" width="6.83203125" style="25" bestFit="1" customWidth="1"/>
    <col min="15891" max="15891" width="7.83203125" style="25" bestFit="1" customWidth="1"/>
    <col min="15892" max="15892" width="8.5" style="25" customWidth="1"/>
    <col min="15893" max="16131" width="9.1640625" style="25"/>
    <col min="16132" max="16132" width="5.6640625" style="25" customWidth="1"/>
    <col min="16133" max="16133" width="5.33203125" style="25" bestFit="1" customWidth="1"/>
    <col min="16134" max="16135" width="7.83203125" style="25" bestFit="1" customWidth="1"/>
    <col min="16136" max="16136" width="5.33203125" style="25" bestFit="1" customWidth="1"/>
    <col min="16137" max="16137" width="7.83203125" style="25" bestFit="1" customWidth="1"/>
    <col min="16138" max="16138" width="8.6640625" style="25" customWidth="1"/>
    <col min="16139" max="16144" width="5.6640625" style="25" customWidth="1"/>
    <col min="16145" max="16145" width="6.6640625" style="25" customWidth="1"/>
    <col min="16146" max="16146" width="6.83203125" style="25" bestFit="1" customWidth="1"/>
    <col min="16147" max="16147" width="7.83203125" style="25" bestFit="1" customWidth="1"/>
    <col min="16148" max="16148" width="8.5" style="25" customWidth="1"/>
    <col min="16149" max="16384" width="9.1640625" style="25"/>
  </cols>
  <sheetData>
    <row r="1" spans="1:23" s="20" customFormat="1" ht="15.75" customHeight="1">
      <c r="A1" s="238" t="s">
        <v>63</v>
      </c>
      <c r="B1" s="238"/>
      <c r="C1" s="238"/>
      <c r="D1" s="238"/>
      <c r="E1" s="238"/>
      <c r="F1" s="238"/>
      <c r="G1" s="238"/>
      <c r="H1" s="238"/>
      <c r="I1" s="238"/>
      <c r="J1" s="238"/>
      <c r="K1" s="238"/>
      <c r="L1" s="238"/>
      <c r="M1" s="238"/>
      <c r="N1" s="238"/>
      <c r="O1" s="238"/>
      <c r="P1" s="238"/>
      <c r="Q1" s="238"/>
      <c r="R1" s="238"/>
      <c r="S1" s="238"/>
      <c r="T1" s="238"/>
      <c r="U1" s="113"/>
      <c r="V1" s="114"/>
      <c r="W1" s="114"/>
    </row>
    <row r="2" spans="1:23" ht="12.75" customHeight="1">
      <c r="A2" s="69" t="s">
        <v>89</v>
      </c>
      <c r="B2" s="69"/>
      <c r="C2" s="26"/>
      <c r="D2" s="26"/>
      <c r="E2" s="26"/>
      <c r="F2" s="26"/>
      <c r="G2" s="26"/>
      <c r="H2" s="26"/>
      <c r="I2" s="26"/>
      <c r="J2" s="26"/>
      <c r="K2" s="26"/>
      <c r="L2" s="26"/>
      <c r="M2" s="26"/>
      <c r="N2" s="26"/>
      <c r="O2" s="26"/>
      <c r="P2" s="26"/>
      <c r="Q2" s="26"/>
      <c r="R2" s="75"/>
      <c r="S2" s="75"/>
      <c r="T2" s="75"/>
      <c r="U2" s="34"/>
      <c r="V2" s="115"/>
      <c r="W2" s="115"/>
    </row>
    <row r="3" spans="1:23">
      <c r="A3" s="28"/>
      <c r="B3" s="28"/>
      <c r="C3" s="28"/>
      <c r="D3" s="240" t="s">
        <v>35</v>
      </c>
      <c r="E3" s="240"/>
      <c r="F3" s="240"/>
      <c r="G3" s="240"/>
      <c r="H3" s="240"/>
      <c r="I3" s="242" t="s">
        <v>31</v>
      </c>
      <c r="J3" s="242"/>
      <c r="K3" s="240" t="s">
        <v>47</v>
      </c>
      <c r="L3" s="240"/>
      <c r="M3" s="240"/>
      <c r="N3" s="240"/>
      <c r="O3" s="240"/>
      <c r="P3" s="240"/>
      <c r="Q3" s="240"/>
      <c r="R3" s="28"/>
      <c r="S3" s="240" t="s">
        <v>46</v>
      </c>
      <c r="T3" s="240"/>
      <c r="U3" s="41"/>
      <c r="V3" s="115"/>
      <c r="W3" s="115"/>
    </row>
    <row r="4" spans="1:23" ht="39" customHeight="1">
      <c r="A4" s="70"/>
      <c r="B4" s="70"/>
      <c r="C4" s="70"/>
      <c r="D4" s="42" t="s">
        <v>41</v>
      </c>
      <c r="E4" s="174" t="s">
        <v>17</v>
      </c>
      <c r="F4" s="174" t="s">
        <v>18</v>
      </c>
      <c r="G4" s="42" t="s">
        <v>14</v>
      </c>
      <c r="H4" s="42" t="s">
        <v>15</v>
      </c>
      <c r="I4" s="89" t="s">
        <v>19</v>
      </c>
      <c r="J4" s="89" t="s">
        <v>48</v>
      </c>
      <c r="K4" s="79" t="s">
        <v>23</v>
      </c>
      <c r="L4" s="80" t="s">
        <v>24</v>
      </c>
      <c r="M4" s="80" t="s">
        <v>25</v>
      </c>
      <c r="N4" s="173" t="s">
        <v>49</v>
      </c>
      <c r="O4" s="173" t="s">
        <v>87</v>
      </c>
      <c r="P4" s="173" t="s">
        <v>50</v>
      </c>
      <c r="Q4" s="173" t="s">
        <v>86</v>
      </c>
      <c r="R4" s="81" t="s">
        <v>45</v>
      </c>
      <c r="S4" s="79" t="s">
        <v>30</v>
      </c>
      <c r="T4" s="81" t="s">
        <v>19</v>
      </c>
      <c r="U4" s="70"/>
      <c r="V4" s="115"/>
      <c r="W4" s="115"/>
    </row>
    <row r="5" spans="1:23">
      <c r="A5" s="121" t="s">
        <v>11</v>
      </c>
      <c r="B5" s="70"/>
      <c r="C5" s="70"/>
      <c r="D5" s="109"/>
      <c r="E5" s="109"/>
      <c r="F5" s="109"/>
      <c r="G5" s="109"/>
      <c r="H5" s="109"/>
      <c r="I5" s="111"/>
      <c r="J5" s="111"/>
      <c r="K5" s="120" t="s">
        <v>51</v>
      </c>
      <c r="L5" s="109"/>
      <c r="M5" s="109"/>
      <c r="N5" s="109"/>
      <c r="O5" s="109" t="s">
        <v>16</v>
      </c>
      <c r="P5" s="109"/>
      <c r="Q5" s="109"/>
      <c r="R5" s="112"/>
      <c r="S5" s="110"/>
      <c r="T5" s="112"/>
      <c r="U5" s="70"/>
      <c r="V5" s="115"/>
      <c r="W5" s="115"/>
    </row>
    <row r="6" spans="1:23" ht="12.75" customHeight="1">
      <c r="A6" s="76"/>
      <c r="B6" s="237" t="s">
        <v>40</v>
      </c>
      <c r="C6" s="237"/>
      <c r="D6" s="177">
        <v>2013</v>
      </c>
      <c r="E6" s="30">
        <v>538</v>
      </c>
      <c r="F6" s="30">
        <v>10336</v>
      </c>
      <c r="G6" s="30">
        <v>10874</v>
      </c>
      <c r="H6" s="30">
        <v>522</v>
      </c>
      <c r="I6" s="90">
        <f t="shared" ref="I6:I8" si="0">SUM(G6:H6)</f>
        <v>11396</v>
      </c>
      <c r="J6" s="90">
        <f t="shared" ref="J6:J8" si="1">ROUNDUP(I6/20,0)</f>
        <v>570</v>
      </c>
      <c r="K6" s="82">
        <v>288</v>
      </c>
      <c r="L6" s="30">
        <v>300</v>
      </c>
      <c r="M6" s="30">
        <v>53</v>
      </c>
      <c r="N6" s="30"/>
      <c r="O6" s="30">
        <v>240</v>
      </c>
      <c r="P6" s="30">
        <v>50</v>
      </c>
      <c r="Q6" s="30"/>
      <c r="R6" s="83">
        <f>SUM(K6:Q6)</f>
        <v>931</v>
      </c>
      <c r="S6" s="82">
        <f>SUM(H6,K6:Q6)</f>
        <v>1453</v>
      </c>
      <c r="T6" s="83">
        <f>SUM(G6,S6)</f>
        <v>12327</v>
      </c>
      <c r="U6" s="71"/>
      <c r="V6" s="115"/>
      <c r="W6" s="115"/>
    </row>
    <row r="7" spans="1:23">
      <c r="A7" s="76"/>
      <c r="B7" s="237"/>
      <c r="C7" s="237"/>
      <c r="D7" s="177">
        <f>D6+1</f>
        <v>2014</v>
      </c>
      <c r="E7" s="30">
        <v>538</v>
      </c>
      <c r="F7" s="30">
        <v>10336</v>
      </c>
      <c r="G7" s="30">
        <v>10874</v>
      </c>
      <c r="H7" s="30">
        <v>544</v>
      </c>
      <c r="I7" s="90">
        <f t="shared" si="0"/>
        <v>11418</v>
      </c>
      <c r="J7" s="90">
        <f t="shared" si="1"/>
        <v>571</v>
      </c>
      <c r="K7" s="82">
        <v>360</v>
      </c>
      <c r="L7" s="30">
        <v>306</v>
      </c>
      <c r="M7" s="30">
        <v>53.8</v>
      </c>
      <c r="N7" s="30"/>
      <c r="O7" s="30">
        <v>240</v>
      </c>
      <c r="P7" s="30">
        <v>50</v>
      </c>
      <c r="Q7" s="30"/>
      <c r="R7" s="83">
        <f>SUM(K7:Q7)</f>
        <v>1009.8</v>
      </c>
      <c r="S7" s="82">
        <f>SUM(H7,K7:Q7)</f>
        <v>1553.8</v>
      </c>
      <c r="T7" s="83">
        <f>SUM(G7,S7)</f>
        <v>12427.8</v>
      </c>
      <c r="U7" s="71"/>
      <c r="V7" s="115"/>
      <c r="W7" s="115"/>
    </row>
    <row r="8" spans="1:23">
      <c r="A8" s="76"/>
      <c r="B8" s="237"/>
      <c r="C8" s="237"/>
      <c r="D8" s="177">
        <f t="shared" ref="D8:D10" si="2">D7+1</f>
        <v>2015</v>
      </c>
      <c r="E8" s="30">
        <v>538</v>
      </c>
      <c r="F8" s="30">
        <v>9818</v>
      </c>
      <c r="G8" s="30">
        <v>10356</v>
      </c>
      <c r="H8" s="30">
        <v>560</v>
      </c>
      <c r="I8" s="90">
        <f t="shared" si="0"/>
        <v>10916</v>
      </c>
      <c r="J8" s="90">
        <f t="shared" si="1"/>
        <v>546</v>
      </c>
      <c r="K8" s="82">
        <v>360</v>
      </c>
      <c r="L8" s="30">
        <v>306</v>
      </c>
      <c r="M8" s="30">
        <v>54.82</v>
      </c>
      <c r="N8" s="30">
        <v>40</v>
      </c>
      <c r="O8" s="30">
        <v>240</v>
      </c>
      <c r="P8" s="30">
        <v>50</v>
      </c>
      <c r="Q8" s="30"/>
      <c r="R8" s="83">
        <f>SUM(K8:Q8)</f>
        <v>1050.8200000000002</v>
      </c>
      <c r="S8" s="82">
        <f>SUM(H8,K8:Q8)</f>
        <v>1610.82</v>
      </c>
      <c r="T8" s="83">
        <f>SUM(G8,S8)</f>
        <v>11966.82</v>
      </c>
      <c r="U8" s="34"/>
      <c r="V8" s="115"/>
      <c r="W8" s="115"/>
    </row>
    <row r="9" spans="1:23">
      <c r="A9" s="76"/>
      <c r="B9" s="237"/>
      <c r="C9" s="237"/>
      <c r="D9" s="177">
        <f t="shared" si="2"/>
        <v>2016</v>
      </c>
      <c r="E9" s="30">
        <v>538</v>
      </c>
      <c r="F9" s="30">
        <v>8786</v>
      </c>
      <c r="G9" s="30">
        <v>9324</v>
      </c>
      <c r="H9" s="30">
        <v>560</v>
      </c>
      <c r="I9" s="90">
        <f t="shared" ref="I9:I10" si="3">SUM(G9:H9)</f>
        <v>9884</v>
      </c>
      <c r="J9" s="90">
        <f t="shared" ref="J9:J10" si="4">ROUNDUP(I9/20,0)</f>
        <v>495</v>
      </c>
      <c r="K9" s="82">
        <v>368</v>
      </c>
      <c r="L9" s="30">
        <v>306</v>
      </c>
      <c r="M9" s="30">
        <v>55.48</v>
      </c>
      <c r="N9" s="30">
        <v>40</v>
      </c>
      <c r="O9" s="30">
        <v>240</v>
      </c>
      <c r="P9" s="30">
        <v>50</v>
      </c>
      <c r="Q9" s="30">
        <v>98</v>
      </c>
      <c r="R9" s="83">
        <f>SUM(K9:Q9)</f>
        <v>1157.48</v>
      </c>
      <c r="S9" s="82">
        <f>SUM(H9,K9:Q9)</f>
        <v>1717.48</v>
      </c>
      <c r="T9" s="83">
        <f>SUM(G9,S9)</f>
        <v>11041.48</v>
      </c>
      <c r="U9" s="34"/>
      <c r="V9" s="115"/>
      <c r="W9" s="115"/>
    </row>
    <row r="10" spans="1:23">
      <c r="A10" s="76"/>
      <c r="B10" s="237"/>
      <c r="C10" s="237"/>
      <c r="D10" s="177">
        <f t="shared" si="2"/>
        <v>2017</v>
      </c>
      <c r="E10" s="30">
        <v>550</v>
      </c>
      <c r="F10" s="30">
        <v>8980</v>
      </c>
      <c r="G10" s="30">
        <v>9530</v>
      </c>
      <c r="H10" s="30">
        <v>548</v>
      </c>
      <c r="I10" s="90">
        <f t="shared" si="3"/>
        <v>10078</v>
      </c>
      <c r="J10" s="90">
        <f t="shared" si="4"/>
        <v>504</v>
      </c>
      <c r="K10" s="82">
        <v>408</v>
      </c>
      <c r="L10" s="30">
        <v>314</v>
      </c>
      <c r="M10" s="30">
        <v>65.48</v>
      </c>
      <c r="N10" s="30">
        <v>40</v>
      </c>
      <c r="O10" s="30">
        <v>240</v>
      </c>
      <c r="P10" s="30">
        <v>50</v>
      </c>
      <c r="Q10" s="30">
        <v>196</v>
      </c>
      <c r="R10" s="83">
        <f>SUM(K10:Q10)</f>
        <v>1313.48</v>
      </c>
      <c r="S10" s="82">
        <f>SUM(H10,K10:Q10)</f>
        <v>1861.48</v>
      </c>
      <c r="T10" s="83">
        <f>SUM(G10,S10)</f>
        <v>11391.48</v>
      </c>
      <c r="U10" s="34"/>
      <c r="V10" s="115"/>
      <c r="W10" s="115"/>
    </row>
    <row r="11" spans="1:23" ht="12" customHeight="1">
      <c r="A11" s="76"/>
      <c r="B11" s="237"/>
      <c r="C11" s="237"/>
      <c r="D11" s="177"/>
      <c r="E11" s="30"/>
      <c r="F11" s="30"/>
      <c r="G11" s="30"/>
      <c r="H11" s="30"/>
      <c r="I11" s="90"/>
      <c r="J11" s="90"/>
      <c r="K11" s="82"/>
      <c r="L11" s="30"/>
      <c r="M11" s="30"/>
      <c r="N11" s="30"/>
      <c r="O11" s="30"/>
      <c r="P11" s="30"/>
      <c r="Q11" s="30"/>
      <c r="R11" s="83"/>
      <c r="S11" s="82"/>
      <c r="T11" s="83"/>
      <c r="U11" s="34"/>
      <c r="V11" s="115"/>
      <c r="W11" s="115"/>
    </row>
    <row r="12" spans="1:23">
      <c r="A12" s="76"/>
      <c r="B12" s="237" t="s">
        <v>42</v>
      </c>
      <c r="C12" s="237"/>
      <c r="D12" s="177">
        <v>2013</v>
      </c>
      <c r="E12" s="30">
        <v>538</v>
      </c>
      <c r="F12" s="30">
        <v>10336</v>
      </c>
      <c r="G12" s="30">
        <v>10874</v>
      </c>
      <c r="H12" s="30">
        <v>522</v>
      </c>
      <c r="I12" s="90">
        <f>SUM(G12:H12)</f>
        <v>11396</v>
      </c>
      <c r="J12" s="90">
        <f>ROUNDUP(I12/20,0)</f>
        <v>570</v>
      </c>
      <c r="K12" s="82">
        <v>170</v>
      </c>
      <c r="L12" s="30"/>
      <c r="M12" s="30"/>
      <c r="N12" s="30"/>
      <c r="O12" s="30"/>
      <c r="P12" s="30"/>
      <c r="Q12" s="30"/>
      <c r="R12" s="83">
        <f>SUM(K12:Q12)</f>
        <v>170</v>
      </c>
      <c r="S12" s="82">
        <f>SUM(H12,K12:Q12)</f>
        <v>692</v>
      </c>
      <c r="T12" s="83">
        <f>SUM(G12,S12)</f>
        <v>11566</v>
      </c>
      <c r="U12" s="34"/>
      <c r="V12" s="115"/>
      <c r="W12" s="115"/>
    </row>
    <row r="13" spans="1:23">
      <c r="A13" s="76"/>
      <c r="B13" s="237"/>
      <c r="C13" s="237"/>
      <c r="D13" s="177">
        <f>D12+1</f>
        <v>2014</v>
      </c>
      <c r="E13" s="30">
        <v>538</v>
      </c>
      <c r="F13" s="30">
        <v>10336</v>
      </c>
      <c r="G13" s="30">
        <v>10874</v>
      </c>
      <c r="H13" s="30">
        <v>522</v>
      </c>
      <c r="I13" s="90">
        <f t="shared" ref="I13:I14" si="5">SUM(G13:H13)</f>
        <v>11396</v>
      </c>
      <c r="J13" s="90">
        <f t="shared" ref="J13:J14" si="6">ROUNDUP(I13/20,0)</f>
        <v>570</v>
      </c>
      <c r="K13" s="82">
        <v>174</v>
      </c>
      <c r="L13" s="30"/>
      <c r="M13" s="30"/>
      <c r="N13" s="30"/>
      <c r="O13" s="30"/>
      <c r="P13" s="30"/>
      <c r="Q13" s="30"/>
      <c r="R13" s="83">
        <f>SUM(K13:Q13)</f>
        <v>174</v>
      </c>
      <c r="S13" s="82">
        <f>SUM(H13,K13:Q13)</f>
        <v>696</v>
      </c>
      <c r="T13" s="83">
        <f>SUM(G13,S13)</f>
        <v>11570</v>
      </c>
      <c r="U13" s="34"/>
      <c r="V13" s="115"/>
      <c r="W13" s="115"/>
    </row>
    <row r="14" spans="1:23">
      <c r="A14" s="76"/>
      <c r="B14" s="237"/>
      <c r="C14" s="237"/>
      <c r="D14" s="177">
        <f t="shared" ref="D14:D16" si="7">D13+1</f>
        <v>2015</v>
      </c>
      <c r="E14" s="30">
        <v>538</v>
      </c>
      <c r="F14" s="30">
        <v>9818</v>
      </c>
      <c r="G14" s="30">
        <v>10356</v>
      </c>
      <c r="H14" s="30">
        <v>559</v>
      </c>
      <c r="I14" s="90">
        <f t="shared" si="5"/>
        <v>10915</v>
      </c>
      <c r="J14" s="90">
        <f t="shared" si="6"/>
        <v>546</v>
      </c>
      <c r="K14" s="82">
        <v>174</v>
      </c>
      <c r="L14" s="30"/>
      <c r="M14" s="30"/>
      <c r="N14" s="30"/>
      <c r="O14" s="30"/>
      <c r="P14" s="30"/>
      <c r="Q14" s="30"/>
      <c r="R14" s="83">
        <f>SUM(K14:Q14)</f>
        <v>174</v>
      </c>
      <c r="S14" s="82">
        <f>SUM(H14,K14:Q14)</f>
        <v>733</v>
      </c>
      <c r="T14" s="83">
        <f>SUM(G14,S14)</f>
        <v>11089</v>
      </c>
      <c r="U14" s="34"/>
      <c r="V14" s="115"/>
      <c r="W14" s="115"/>
    </row>
    <row r="15" spans="1:23">
      <c r="A15" s="76"/>
      <c r="B15" s="237"/>
      <c r="C15" s="237"/>
      <c r="D15" s="177">
        <f t="shared" si="7"/>
        <v>2016</v>
      </c>
      <c r="E15" s="30">
        <v>538</v>
      </c>
      <c r="F15" s="30">
        <v>8786</v>
      </c>
      <c r="G15" s="30">
        <v>9324</v>
      </c>
      <c r="H15" s="30">
        <v>559</v>
      </c>
      <c r="I15" s="90">
        <f t="shared" ref="I15" si="8">SUM(G15:H15)</f>
        <v>9883</v>
      </c>
      <c r="J15" s="90">
        <f t="shared" ref="J15" si="9">ROUNDUP(I15/20,0)</f>
        <v>495</v>
      </c>
      <c r="K15" s="82">
        <v>174</v>
      </c>
      <c r="L15" s="30"/>
      <c r="M15" s="30"/>
      <c r="N15" s="30"/>
      <c r="O15" s="30"/>
      <c r="P15" s="30"/>
      <c r="Q15" s="30"/>
      <c r="R15" s="83">
        <f>SUM(K15:Q15)</f>
        <v>174</v>
      </c>
      <c r="S15" s="82">
        <f>SUM(H15,K15:Q15)</f>
        <v>733</v>
      </c>
      <c r="T15" s="83">
        <f>SUM(G15,S15)</f>
        <v>10057</v>
      </c>
      <c r="U15" s="34"/>
      <c r="V15" s="115"/>
      <c r="W15" s="115"/>
    </row>
    <row r="16" spans="1:23">
      <c r="A16" s="76"/>
      <c r="B16" s="237"/>
      <c r="C16" s="237"/>
      <c r="D16" s="177">
        <f t="shared" si="7"/>
        <v>2017</v>
      </c>
      <c r="E16" s="30">
        <v>550</v>
      </c>
      <c r="F16" s="30">
        <v>8980</v>
      </c>
      <c r="G16" s="30">
        <v>9530</v>
      </c>
      <c r="H16" s="30">
        <v>571</v>
      </c>
      <c r="I16" s="90">
        <f t="shared" ref="I16" si="10">SUM(G16:H16)</f>
        <v>10101</v>
      </c>
      <c r="J16" s="90">
        <f t="shared" ref="J16" si="11">ROUNDUP(I16/20,0)</f>
        <v>506</v>
      </c>
      <c r="K16" s="82">
        <v>184</v>
      </c>
      <c r="L16" s="30"/>
      <c r="M16" s="30"/>
      <c r="N16" s="30"/>
      <c r="O16" s="30"/>
      <c r="P16" s="30"/>
      <c r="Q16" s="30"/>
      <c r="R16" s="83">
        <f>SUM(K16:Q16)</f>
        <v>184</v>
      </c>
      <c r="S16" s="82">
        <f>SUM(H16,K16:Q16)</f>
        <v>755</v>
      </c>
      <c r="T16" s="83">
        <f>SUM(G16,S16)</f>
        <v>10285</v>
      </c>
      <c r="U16" s="34"/>
      <c r="V16" s="115"/>
      <c r="W16" s="115"/>
    </row>
    <row r="17" spans="1:23" ht="12" customHeight="1">
      <c r="A17" s="76"/>
      <c r="B17" s="237"/>
      <c r="C17" s="237"/>
      <c r="D17" s="177"/>
      <c r="E17" s="30"/>
      <c r="F17" s="30"/>
      <c r="G17" s="30"/>
      <c r="H17" s="30"/>
      <c r="I17" s="90"/>
      <c r="J17" s="90"/>
      <c r="K17" s="82"/>
      <c r="L17" s="30"/>
      <c r="M17" s="30"/>
      <c r="N17" s="30"/>
      <c r="O17" s="175" t="s">
        <v>88</v>
      </c>
      <c r="P17" s="30"/>
      <c r="Q17" s="30"/>
      <c r="R17" s="83"/>
      <c r="S17" s="82"/>
      <c r="T17" s="83"/>
      <c r="U17" s="34"/>
      <c r="V17" s="115"/>
      <c r="W17" s="115"/>
    </row>
    <row r="18" spans="1:23" ht="12.75" customHeight="1">
      <c r="A18" s="237"/>
      <c r="B18" s="237" t="s">
        <v>43</v>
      </c>
      <c r="C18" s="237"/>
      <c r="D18" s="177">
        <v>2013</v>
      </c>
      <c r="E18" s="30">
        <v>538</v>
      </c>
      <c r="F18" s="30">
        <v>10336</v>
      </c>
      <c r="G18" s="30">
        <v>10874</v>
      </c>
      <c r="H18" s="30">
        <v>512</v>
      </c>
      <c r="I18" s="90">
        <f t="shared" ref="I18:I21" si="12">SUM(G18:H18)</f>
        <v>11386</v>
      </c>
      <c r="J18" s="90">
        <f t="shared" ref="J18:J21" si="13">ROUNDUP(I18/20,0)</f>
        <v>570</v>
      </c>
      <c r="K18" s="82"/>
      <c r="L18" s="30"/>
      <c r="M18" s="30"/>
      <c r="N18" s="30"/>
      <c r="O18" s="30"/>
      <c r="P18" s="30"/>
      <c r="Q18" s="30"/>
      <c r="R18" s="83">
        <f>SUM(K18:Q18)</f>
        <v>0</v>
      </c>
      <c r="S18" s="82">
        <f>SUM(H18,K18:Q18)</f>
        <v>512</v>
      </c>
      <c r="T18" s="83">
        <f>SUM(G18,S18)</f>
        <v>11386</v>
      </c>
      <c r="U18" s="34"/>
      <c r="V18" s="115"/>
      <c r="W18" s="115"/>
    </row>
    <row r="19" spans="1:23">
      <c r="A19" s="237"/>
      <c r="B19" s="237"/>
      <c r="C19" s="237"/>
      <c r="D19" s="177">
        <f>D18+1</f>
        <v>2014</v>
      </c>
      <c r="E19" s="30">
        <v>538</v>
      </c>
      <c r="F19" s="30">
        <v>10336</v>
      </c>
      <c r="G19" s="30">
        <v>10874</v>
      </c>
      <c r="H19" s="30">
        <v>512</v>
      </c>
      <c r="I19" s="90">
        <f t="shared" si="12"/>
        <v>11386</v>
      </c>
      <c r="J19" s="90">
        <f t="shared" si="13"/>
        <v>570</v>
      </c>
      <c r="K19" s="82"/>
      <c r="L19" s="30"/>
      <c r="M19" s="30"/>
      <c r="N19" s="30"/>
      <c r="O19" s="30"/>
      <c r="P19" s="30"/>
      <c r="Q19" s="30"/>
      <c r="R19" s="83">
        <f>SUM(K19:Q19)</f>
        <v>0</v>
      </c>
      <c r="S19" s="82">
        <f>SUM(H19,K19:Q19)</f>
        <v>512</v>
      </c>
      <c r="T19" s="83">
        <f>SUM(G19,S19)</f>
        <v>11386</v>
      </c>
      <c r="U19" s="34"/>
      <c r="V19" s="115"/>
      <c r="W19" s="115"/>
    </row>
    <row r="20" spans="1:23">
      <c r="A20" s="237"/>
      <c r="B20" s="237"/>
      <c r="C20" s="237"/>
      <c r="D20" s="177">
        <f t="shared" ref="D20:D22" si="14">D19+1</f>
        <v>2015</v>
      </c>
      <c r="E20" s="30">
        <v>538</v>
      </c>
      <c r="F20" s="30">
        <v>9818</v>
      </c>
      <c r="G20" s="30">
        <v>10356</v>
      </c>
      <c r="H20" s="30">
        <v>512</v>
      </c>
      <c r="I20" s="90">
        <f t="shared" si="12"/>
        <v>10868</v>
      </c>
      <c r="J20" s="90">
        <f t="shared" si="13"/>
        <v>544</v>
      </c>
      <c r="K20" s="82"/>
      <c r="L20" s="30"/>
      <c r="M20" s="30"/>
      <c r="N20" s="30"/>
      <c r="O20" s="30"/>
      <c r="P20" s="30"/>
      <c r="Q20" s="30"/>
      <c r="R20" s="83">
        <f>SUM(K20:Q20)</f>
        <v>0</v>
      </c>
      <c r="S20" s="82">
        <f>SUM(H20,K20:Q20)</f>
        <v>512</v>
      </c>
      <c r="T20" s="83">
        <f>SUM(G20,S20)</f>
        <v>10868</v>
      </c>
      <c r="U20" s="34"/>
      <c r="V20" s="115"/>
      <c r="W20" s="115"/>
    </row>
    <row r="21" spans="1:23">
      <c r="A21" s="237"/>
      <c r="B21" s="237"/>
      <c r="C21" s="237"/>
      <c r="D21" s="177">
        <f t="shared" si="14"/>
        <v>2016</v>
      </c>
      <c r="E21" s="30">
        <v>538</v>
      </c>
      <c r="F21" s="30">
        <v>8786</v>
      </c>
      <c r="G21" s="30">
        <v>9324</v>
      </c>
      <c r="H21" s="30">
        <v>512</v>
      </c>
      <c r="I21" s="90">
        <f t="shared" si="12"/>
        <v>9836</v>
      </c>
      <c r="J21" s="90">
        <f t="shared" si="13"/>
        <v>492</v>
      </c>
      <c r="K21" s="82"/>
      <c r="L21" s="30"/>
      <c r="M21" s="30"/>
      <c r="N21" s="30"/>
      <c r="O21" s="30">
        <v>300</v>
      </c>
      <c r="P21" s="30"/>
      <c r="Q21" s="30"/>
      <c r="R21" s="83">
        <f>SUM(K21:Q21)</f>
        <v>300</v>
      </c>
      <c r="S21" s="82">
        <f>SUM(H21,K21:Q21)</f>
        <v>812</v>
      </c>
      <c r="T21" s="83">
        <f>SUM(G21,S21)</f>
        <v>10136</v>
      </c>
      <c r="U21" s="34"/>
      <c r="V21" s="115"/>
      <c r="W21" s="115"/>
    </row>
    <row r="22" spans="1:23">
      <c r="A22" s="237"/>
      <c r="B22" s="237"/>
      <c r="C22" s="237"/>
      <c r="D22" s="177">
        <f t="shared" si="14"/>
        <v>2017</v>
      </c>
      <c r="E22" s="30">
        <v>550</v>
      </c>
      <c r="F22" s="30">
        <v>8980</v>
      </c>
      <c r="G22" s="30">
        <v>9530</v>
      </c>
      <c r="H22" s="30">
        <v>512</v>
      </c>
      <c r="I22" s="90">
        <f t="shared" ref="I22" si="15">SUM(G22:H22)</f>
        <v>10042</v>
      </c>
      <c r="J22" s="90">
        <f t="shared" ref="J22" si="16">ROUNDUP(I22/20,0)</f>
        <v>503</v>
      </c>
      <c r="K22" s="82"/>
      <c r="L22" s="30"/>
      <c r="M22" s="30"/>
      <c r="N22" s="30"/>
      <c r="O22" s="30">
        <v>300</v>
      </c>
      <c r="P22" s="30"/>
      <c r="Q22" s="30"/>
      <c r="R22" s="83">
        <f>SUM(K22:Q22)</f>
        <v>300</v>
      </c>
      <c r="S22" s="82">
        <f>SUM(H22,K22:Q22)</f>
        <v>812</v>
      </c>
      <c r="T22" s="83">
        <f>SUM(G22,S22)</f>
        <v>10342</v>
      </c>
      <c r="U22" s="34"/>
      <c r="V22" s="115"/>
      <c r="W22" s="115"/>
    </row>
    <row r="23" spans="1:23" ht="12" customHeight="1">
      <c r="A23" s="237"/>
      <c r="B23" s="237"/>
      <c r="C23" s="237"/>
      <c r="D23" s="178"/>
      <c r="E23" s="31"/>
      <c r="F23" s="31"/>
      <c r="G23" s="32"/>
      <c r="H23" s="32"/>
      <c r="I23" s="91"/>
      <c r="J23" s="91"/>
      <c r="K23" s="84"/>
      <c r="L23" s="32"/>
      <c r="M23" s="32"/>
      <c r="N23" s="32"/>
      <c r="O23" s="32"/>
      <c r="P23" s="32"/>
      <c r="Q23" s="32"/>
      <c r="R23" s="85"/>
      <c r="S23" s="84"/>
      <c r="T23" s="85"/>
      <c r="U23" s="34"/>
      <c r="V23" s="115"/>
      <c r="W23" s="115"/>
    </row>
    <row r="24" spans="1:23">
      <c r="A24" s="237"/>
      <c r="B24" s="237" t="s">
        <v>44</v>
      </c>
      <c r="C24" s="237"/>
      <c r="D24" s="177">
        <v>2013</v>
      </c>
      <c r="E24" s="30">
        <v>538</v>
      </c>
      <c r="F24" s="30">
        <v>10336</v>
      </c>
      <c r="G24" s="30">
        <v>10874</v>
      </c>
      <c r="H24" s="30">
        <v>512</v>
      </c>
      <c r="I24" s="90">
        <f t="shared" ref="I24:I28" si="17">SUM(G24:H24)</f>
        <v>11386</v>
      </c>
      <c r="J24" s="90">
        <f t="shared" ref="J24:J28" si="18">ROUNDUP(I24/20,0)</f>
        <v>570</v>
      </c>
      <c r="K24" s="82"/>
      <c r="L24" s="30"/>
      <c r="M24" s="30"/>
      <c r="N24" s="30"/>
      <c r="O24" s="30"/>
      <c r="P24" s="30"/>
      <c r="Q24" s="30"/>
      <c r="R24" s="83">
        <f>SUM(K24:Q24)</f>
        <v>0</v>
      </c>
      <c r="S24" s="82">
        <f>SUM(H24,K24:Q24)</f>
        <v>512</v>
      </c>
      <c r="T24" s="83">
        <f>SUM(G24,S24)</f>
        <v>11386</v>
      </c>
      <c r="U24" s="34"/>
      <c r="V24" s="115"/>
      <c r="W24" s="115"/>
    </row>
    <row r="25" spans="1:23">
      <c r="A25" s="237"/>
      <c r="B25" s="237"/>
      <c r="C25" s="237"/>
      <c r="D25" s="177">
        <f>D24+1</f>
        <v>2014</v>
      </c>
      <c r="E25" s="30">
        <v>538</v>
      </c>
      <c r="F25" s="30">
        <v>10336</v>
      </c>
      <c r="G25" s="30">
        <v>10874</v>
      </c>
      <c r="H25" s="30">
        <v>512</v>
      </c>
      <c r="I25" s="90">
        <f t="shared" si="17"/>
        <v>11386</v>
      </c>
      <c r="J25" s="90">
        <f t="shared" si="18"/>
        <v>570</v>
      </c>
      <c r="K25" s="82"/>
      <c r="L25" s="30"/>
      <c r="M25" s="30"/>
      <c r="N25" s="30"/>
      <c r="O25" s="30"/>
      <c r="P25" s="30"/>
      <c r="Q25" s="30"/>
      <c r="R25" s="83">
        <f>SUM(K25:Q25)</f>
        <v>0</v>
      </c>
      <c r="S25" s="82">
        <f>SUM(H25,K25:Q25)</f>
        <v>512</v>
      </c>
      <c r="T25" s="83">
        <f>SUM(G25,S25)</f>
        <v>11386</v>
      </c>
      <c r="U25" s="34"/>
      <c r="V25" s="115"/>
      <c r="W25" s="115"/>
    </row>
    <row r="26" spans="1:23">
      <c r="A26" s="237"/>
      <c r="B26" s="237"/>
      <c r="C26" s="237"/>
      <c r="D26" s="177">
        <f t="shared" ref="D26:D28" si="19">D25+1</f>
        <v>2015</v>
      </c>
      <c r="E26" s="30">
        <v>538</v>
      </c>
      <c r="F26" s="30">
        <v>9818</v>
      </c>
      <c r="G26" s="30">
        <v>10356</v>
      </c>
      <c r="H26" s="30">
        <v>527</v>
      </c>
      <c r="I26" s="90">
        <f t="shared" si="17"/>
        <v>10883</v>
      </c>
      <c r="J26" s="90">
        <f t="shared" si="18"/>
        <v>545</v>
      </c>
      <c r="K26" s="82"/>
      <c r="L26" s="30"/>
      <c r="M26" s="30"/>
      <c r="N26" s="30"/>
      <c r="O26" s="30"/>
      <c r="P26" s="30"/>
      <c r="Q26" s="30"/>
      <c r="R26" s="83">
        <f>SUM(K26:Q26)</f>
        <v>0</v>
      </c>
      <c r="S26" s="82">
        <f>SUM(H26,K26:Q26)</f>
        <v>527</v>
      </c>
      <c r="T26" s="83">
        <f>SUM(G26,S26)</f>
        <v>10883</v>
      </c>
      <c r="U26" s="34"/>
      <c r="V26" s="115"/>
      <c r="W26" s="115"/>
    </row>
    <row r="27" spans="1:23">
      <c r="A27" s="237"/>
      <c r="B27" s="237"/>
      <c r="C27" s="237"/>
      <c r="D27" s="177">
        <f t="shared" si="19"/>
        <v>2016</v>
      </c>
      <c r="E27" s="30">
        <v>538</v>
      </c>
      <c r="F27" s="30">
        <v>8786</v>
      </c>
      <c r="G27" s="30">
        <v>9324</v>
      </c>
      <c r="H27" s="30">
        <v>559</v>
      </c>
      <c r="I27" s="90">
        <f t="shared" si="17"/>
        <v>9883</v>
      </c>
      <c r="J27" s="90">
        <f t="shared" si="18"/>
        <v>495</v>
      </c>
      <c r="K27" s="82"/>
      <c r="L27" s="30"/>
      <c r="M27" s="30"/>
      <c r="N27" s="30"/>
      <c r="O27" s="30"/>
      <c r="P27" s="30"/>
      <c r="Q27" s="30"/>
      <c r="R27" s="83">
        <f>SUM(K27:Q27)</f>
        <v>0</v>
      </c>
      <c r="S27" s="82">
        <f>SUM(H27,K27:Q27)</f>
        <v>559</v>
      </c>
      <c r="T27" s="83">
        <f>SUM(G27,S27)</f>
        <v>9883</v>
      </c>
      <c r="U27" s="34"/>
      <c r="V27" s="115"/>
      <c r="W27" s="115"/>
    </row>
    <row r="28" spans="1:23">
      <c r="A28" s="237"/>
      <c r="B28" s="237"/>
      <c r="C28" s="237"/>
      <c r="D28" s="177">
        <f t="shared" si="19"/>
        <v>2017</v>
      </c>
      <c r="E28" s="30">
        <v>550</v>
      </c>
      <c r="F28" s="30">
        <v>8980</v>
      </c>
      <c r="G28" s="30">
        <v>9530</v>
      </c>
      <c r="H28" s="30">
        <v>559</v>
      </c>
      <c r="I28" s="90">
        <f t="shared" si="17"/>
        <v>10089</v>
      </c>
      <c r="J28" s="90">
        <f t="shared" si="18"/>
        <v>505</v>
      </c>
      <c r="K28" s="82"/>
      <c r="L28" s="30"/>
      <c r="M28" s="30"/>
      <c r="N28" s="30">
        <v>40</v>
      </c>
      <c r="O28" s="30"/>
      <c r="P28" s="30"/>
      <c r="Q28" s="30"/>
      <c r="R28" s="83">
        <f>SUM(K28:Q28)</f>
        <v>40</v>
      </c>
      <c r="S28" s="82">
        <f>SUM(H28,K28:Q28)</f>
        <v>599</v>
      </c>
      <c r="T28" s="83">
        <f>SUM(G28,S28)</f>
        <v>10129</v>
      </c>
      <c r="U28" s="34"/>
      <c r="V28" s="115"/>
      <c r="W28" s="115"/>
    </row>
    <row r="29" spans="1:23" ht="12" customHeight="1">
      <c r="A29" s="237"/>
      <c r="B29" s="237"/>
      <c r="C29" s="237"/>
      <c r="D29" s="178"/>
      <c r="E29" s="31"/>
      <c r="F29" s="31"/>
      <c r="G29" s="32"/>
      <c r="H29" s="32"/>
      <c r="I29" s="91"/>
      <c r="J29" s="91"/>
      <c r="K29" s="84"/>
      <c r="L29" s="32"/>
      <c r="M29" s="32"/>
      <c r="N29" s="32"/>
      <c r="O29" s="32"/>
      <c r="P29" s="32"/>
      <c r="Q29" s="32"/>
      <c r="R29" s="85"/>
      <c r="S29" s="84"/>
      <c r="T29" s="85"/>
      <c r="U29" s="34"/>
      <c r="V29" s="115"/>
      <c r="W29" s="115"/>
    </row>
    <row r="30" spans="1:23" ht="12.75" customHeight="1">
      <c r="A30" s="145"/>
      <c r="B30" s="237" t="s">
        <v>85</v>
      </c>
      <c r="C30" s="237"/>
      <c r="D30" s="177">
        <v>2013</v>
      </c>
      <c r="E30" s="30">
        <v>538</v>
      </c>
      <c r="F30" s="30">
        <v>10336</v>
      </c>
      <c r="G30" s="30">
        <v>10874</v>
      </c>
      <c r="H30" s="30">
        <v>512</v>
      </c>
      <c r="I30" s="90">
        <f t="shared" ref="I30:I34" si="20">SUM(G30:H30)</f>
        <v>11386</v>
      </c>
      <c r="J30" s="90">
        <f t="shared" ref="J30:J34" si="21">ROUNDUP(I30/20,0)</f>
        <v>570</v>
      </c>
      <c r="K30" s="82"/>
      <c r="L30" s="30"/>
      <c r="M30" s="30"/>
      <c r="N30" s="30"/>
      <c r="O30" s="30"/>
      <c r="P30" s="30"/>
      <c r="Q30" s="30"/>
      <c r="R30" s="83">
        <f>SUM(K30:Q30)</f>
        <v>0</v>
      </c>
      <c r="S30" s="82">
        <f>SUM(H30,K30:Q30)</f>
        <v>512</v>
      </c>
      <c r="T30" s="83">
        <f>SUM(G30,S30)</f>
        <v>11386</v>
      </c>
      <c r="U30" s="34"/>
      <c r="V30" s="115"/>
      <c r="W30" s="115"/>
    </row>
    <row r="31" spans="1:23">
      <c r="A31" s="145"/>
      <c r="B31" s="237"/>
      <c r="C31" s="237"/>
      <c r="D31" s="177">
        <f>D30+1</f>
        <v>2014</v>
      </c>
      <c r="E31" s="30">
        <v>538</v>
      </c>
      <c r="F31" s="30">
        <v>10336</v>
      </c>
      <c r="G31" s="30">
        <v>10874</v>
      </c>
      <c r="H31" s="30">
        <v>512</v>
      </c>
      <c r="I31" s="90">
        <f t="shared" si="20"/>
        <v>11386</v>
      </c>
      <c r="J31" s="90">
        <f t="shared" si="21"/>
        <v>570</v>
      </c>
      <c r="K31" s="82"/>
      <c r="L31" s="30"/>
      <c r="M31" s="30"/>
      <c r="N31" s="30"/>
      <c r="O31" s="30"/>
      <c r="P31" s="30"/>
      <c r="Q31" s="30"/>
      <c r="R31" s="83">
        <f>SUM(K31:Q31)</f>
        <v>0</v>
      </c>
      <c r="S31" s="82">
        <f>SUM(H31,K31:Q31)</f>
        <v>512</v>
      </c>
      <c r="T31" s="83">
        <f>SUM(G31,S31)</f>
        <v>11386</v>
      </c>
      <c r="U31" s="34"/>
      <c r="V31" s="115"/>
      <c r="W31" s="115"/>
    </row>
    <row r="32" spans="1:23">
      <c r="A32" s="145"/>
      <c r="B32" s="237"/>
      <c r="C32" s="237"/>
      <c r="D32" s="177">
        <f t="shared" ref="D32:D34" si="22">D31+1</f>
        <v>2015</v>
      </c>
      <c r="E32" s="30">
        <v>538</v>
      </c>
      <c r="F32" s="30">
        <v>9818</v>
      </c>
      <c r="G32" s="30">
        <v>10356</v>
      </c>
      <c r="H32" s="30">
        <v>512</v>
      </c>
      <c r="I32" s="90">
        <f t="shared" si="20"/>
        <v>10868</v>
      </c>
      <c r="J32" s="90">
        <f t="shared" si="21"/>
        <v>544</v>
      </c>
      <c r="K32" s="82"/>
      <c r="L32" s="30"/>
      <c r="M32" s="30"/>
      <c r="N32" s="30"/>
      <c r="O32" s="30"/>
      <c r="P32" s="30"/>
      <c r="Q32" s="30"/>
      <c r="R32" s="83">
        <f>SUM(K32:Q32)</f>
        <v>0</v>
      </c>
      <c r="S32" s="82">
        <f>SUM(H32,K32:Q32)</f>
        <v>512</v>
      </c>
      <c r="T32" s="83">
        <f>SUM(G32,S32)</f>
        <v>10868</v>
      </c>
      <c r="U32" s="34"/>
      <c r="V32" s="115"/>
      <c r="W32" s="115"/>
    </row>
    <row r="33" spans="1:23">
      <c r="A33" s="145"/>
      <c r="B33" s="237"/>
      <c r="C33" s="237"/>
      <c r="D33" s="177">
        <f t="shared" si="22"/>
        <v>2016</v>
      </c>
      <c r="E33" s="30">
        <v>538</v>
      </c>
      <c r="F33" s="30">
        <v>8786</v>
      </c>
      <c r="G33" s="30">
        <v>9324</v>
      </c>
      <c r="H33" s="30">
        <v>512</v>
      </c>
      <c r="I33" s="90">
        <f t="shared" si="20"/>
        <v>9836</v>
      </c>
      <c r="J33" s="90">
        <f t="shared" si="21"/>
        <v>492</v>
      </c>
      <c r="K33" s="82"/>
      <c r="L33" s="30"/>
      <c r="M33" s="30"/>
      <c r="N33" s="30"/>
      <c r="O33" s="30"/>
      <c r="P33" s="30"/>
      <c r="Q33" s="30"/>
      <c r="R33" s="83">
        <f>SUM(K33:Q33)</f>
        <v>0</v>
      </c>
      <c r="S33" s="82">
        <f>SUM(H33,K33:Q33)</f>
        <v>512</v>
      </c>
      <c r="T33" s="83">
        <f>SUM(G33,S33)</f>
        <v>9836</v>
      </c>
      <c r="U33" s="34"/>
      <c r="V33" s="115"/>
      <c r="W33" s="115"/>
    </row>
    <row r="34" spans="1:23">
      <c r="A34" s="145"/>
      <c r="B34" s="237"/>
      <c r="C34" s="237"/>
      <c r="D34" s="177">
        <f t="shared" si="22"/>
        <v>2017</v>
      </c>
      <c r="E34" s="30">
        <v>550</v>
      </c>
      <c r="F34" s="30">
        <v>8980</v>
      </c>
      <c r="G34" s="30">
        <v>9530</v>
      </c>
      <c r="H34" s="30">
        <v>512</v>
      </c>
      <c r="I34" s="90">
        <f t="shared" si="20"/>
        <v>10042</v>
      </c>
      <c r="J34" s="90">
        <f t="shared" si="21"/>
        <v>503</v>
      </c>
      <c r="K34" s="82"/>
      <c r="L34" s="30"/>
      <c r="M34" s="30"/>
      <c r="N34" s="30"/>
      <c r="O34" s="30"/>
      <c r="P34" s="30"/>
      <c r="Q34" s="30"/>
      <c r="R34" s="83">
        <f>SUM(K34:Q34)</f>
        <v>0</v>
      </c>
      <c r="S34" s="82">
        <f>SUM(H34,K34:Q34)</f>
        <v>512</v>
      </c>
      <c r="T34" s="83">
        <f>SUM(G34,S34)</f>
        <v>10042</v>
      </c>
      <c r="U34" s="34"/>
      <c r="V34" s="115"/>
      <c r="W34" s="115"/>
    </row>
    <row r="35" spans="1:23">
      <c r="A35" s="145"/>
      <c r="B35" s="237"/>
      <c r="C35" s="237"/>
      <c r="D35" s="178"/>
      <c r="E35" s="31"/>
      <c r="F35" s="31"/>
      <c r="G35" s="32"/>
      <c r="H35" s="32"/>
      <c r="I35" s="91"/>
      <c r="J35" s="91"/>
      <c r="K35" s="84"/>
      <c r="L35" s="32"/>
      <c r="M35" s="32"/>
      <c r="N35" s="32"/>
      <c r="O35" s="32"/>
      <c r="P35" s="32"/>
      <c r="Q35" s="32"/>
      <c r="R35" s="85"/>
      <c r="S35" s="84"/>
      <c r="T35" s="85"/>
      <c r="U35" s="34"/>
      <c r="V35" s="115"/>
      <c r="W35" s="115"/>
    </row>
    <row r="36" spans="1:23" ht="12.75" customHeight="1">
      <c r="A36" s="237"/>
      <c r="B36" s="241" t="s">
        <v>90</v>
      </c>
      <c r="C36" s="241"/>
      <c r="D36" s="179">
        <v>2013</v>
      </c>
      <c r="E36" s="180">
        <v>538</v>
      </c>
      <c r="F36" s="180">
        <v>10336</v>
      </c>
      <c r="G36" s="180">
        <v>10874</v>
      </c>
      <c r="H36" s="180">
        <v>512</v>
      </c>
      <c r="I36" s="182">
        <f t="shared" ref="I36:I40" si="23">SUM(G36:H36)</f>
        <v>11386</v>
      </c>
      <c r="J36" s="182">
        <f t="shared" ref="J36:J40" si="24">ROUNDUP(I36/20,0)</f>
        <v>570</v>
      </c>
      <c r="K36" s="181"/>
      <c r="L36" s="180"/>
      <c r="M36" s="180"/>
      <c r="N36" s="180"/>
      <c r="O36" s="180"/>
      <c r="P36" s="180"/>
      <c r="Q36" s="180"/>
      <c r="R36" s="183">
        <f>SUM(K36:Q36)</f>
        <v>0</v>
      </c>
      <c r="S36" s="181">
        <f>SUM(H36,K36:Q36)</f>
        <v>512</v>
      </c>
      <c r="T36" s="183">
        <f>SUM(G36,S36)</f>
        <v>11386</v>
      </c>
      <c r="U36" s="34"/>
      <c r="V36" s="115"/>
      <c r="W36" s="115"/>
    </row>
    <row r="37" spans="1:23">
      <c r="A37" s="237"/>
      <c r="B37" s="241"/>
      <c r="C37" s="241"/>
      <c r="D37" s="179">
        <f>D36+1</f>
        <v>2014</v>
      </c>
      <c r="E37" s="180">
        <v>538</v>
      </c>
      <c r="F37" s="180">
        <v>10336</v>
      </c>
      <c r="G37" s="180">
        <v>10874</v>
      </c>
      <c r="H37" s="180">
        <v>512</v>
      </c>
      <c r="I37" s="182">
        <f t="shared" si="23"/>
        <v>11386</v>
      </c>
      <c r="J37" s="182">
        <f t="shared" si="24"/>
        <v>570</v>
      </c>
      <c r="K37" s="181"/>
      <c r="L37" s="180"/>
      <c r="M37" s="180"/>
      <c r="N37" s="180"/>
      <c r="O37" s="180"/>
      <c r="P37" s="180"/>
      <c r="Q37" s="180"/>
      <c r="R37" s="183">
        <f>SUM(K37:Q37)</f>
        <v>0</v>
      </c>
      <c r="S37" s="181">
        <f>SUM(H37,K37:Q37)</f>
        <v>512</v>
      </c>
      <c r="T37" s="183">
        <f>SUM(G37,S37)</f>
        <v>11386</v>
      </c>
      <c r="U37" s="34"/>
      <c r="V37" s="115"/>
      <c r="W37" s="115"/>
    </row>
    <row r="38" spans="1:23">
      <c r="A38" s="237"/>
      <c r="B38" s="241"/>
      <c r="C38" s="241"/>
      <c r="D38" s="179">
        <f t="shared" ref="D38:D40" si="25">D37+1</f>
        <v>2015</v>
      </c>
      <c r="E38" s="180">
        <v>538</v>
      </c>
      <c r="F38" s="180">
        <v>9818</v>
      </c>
      <c r="G38" s="180">
        <v>10356</v>
      </c>
      <c r="H38" s="180">
        <v>512</v>
      </c>
      <c r="I38" s="182">
        <f t="shared" si="23"/>
        <v>10868</v>
      </c>
      <c r="J38" s="182">
        <f t="shared" si="24"/>
        <v>544</v>
      </c>
      <c r="K38" s="181"/>
      <c r="L38" s="180"/>
      <c r="M38" s="180"/>
      <c r="N38" s="180"/>
      <c r="O38" s="180"/>
      <c r="P38" s="180"/>
      <c r="Q38" s="180"/>
      <c r="R38" s="183">
        <f>SUM(K38:Q38)</f>
        <v>0</v>
      </c>
      <c r="S38" s="181">
        <f>SUM(H38,K38:Q38)</f>
        <v>512</v>
      </c>
      <c r="T38" s="183">
        <f>SUM(G38,S38)</f>
        <v>10868</v>
      </c>
      <c r="U38" s="34"/>
      <c r="V38" s="115"/>
      <c r="W38" s="115"/>
    </row>
    <row r="39" spans="1:23">
      <c r="A39" s="237"/>
      <c r="B39" s="241"/>
      <c r="C39" s="241"/>
      <c r="D39" s="179">
        <f t="shared" si="25"/>
        <v>2016</v>
      </c>
      <c r="E39" s="180">
        <v>538</v>
      </c>
      <c r="F39" s="180">
        <v>8786</v>
      </c>
      <c r="G39" s="180">
        <v>9324</v>
      </c>
      <c r="H39" s="180">
        <v>512</v>
      </c>
      <c r="I39" s="182">
        <f t="shared" si="23"/>
        <v>9836</v>
      </c>
      <c r="J39" s="182">
        <f t="shared" si="24"/>
        <v>492</v>
      </c>
      <c r="K39" s="181"/>
      <c r="L39" s="180"/>
      <c r="M39" s="180"/>
      <c r="N39" s="180"/>
      <c r="O39" s="180"/>
      <c r="P39" s="180"/>
      <c r="Q39" s="180"/>
      <c r="R39" s="183">
        <f>SUM(K39:Q39)</f>
        <v>0</v>
      </c>
      <c r="S39" s="181">
        <f>SUM(H39,K39:Q39)</f>
        <v>512</v>
      </c>
      <c r="T39" s="183">
        <f>SUM(G39,S39)</f>
        <v>9836</v>
      </c>
      <c r="U39" s="34"/>
      <c r="V39" s="115"/>
      <c r="W39" s="115"/>
    </row>
    <row r="40" spans="1:23">
      <c r="A40" s="237"/>
      <c r="B40" s="241"/>
      <c r="C40" s="241"/>
      <c r="D40" s="179">
        <f t="shared" si="25"/>
        <v>2017</v>
      </c>
      <c r="E40" s="180">
        <v>550</v>
      </c>
      <c r="F40" s="180">
        <v>8980</v>
      </c>
      <c r="G40" s="180">
        <v>9530</v>
      </c>
      <c r="H40" s="180">
        <v>461</v>
      </c>
      <c r="I40" s="182">
        <f t="shared" si="23"/>
        <v>9991</v>
      </c>
      <c r="J40" s="182">
        <f t="shared" si="24"/>
        <v>500</v>
      </c>
      <c r="K40" s="181"/>
      <c r="L40" s="180"/>
      <c r="M40" s="180"/>
      <c r="N40" s="180"/>
      <c r="O40" s="180"/>
      <c r="P40" s="180"/>
      <c r="Q40" s="180"/>
      <c r="R40" s="183">
        <f>SUM(K40:Q40)</f>
        <v>0</v>
      </c>
      <c r="S40" s="181">
        <f>SUM(H40,K40:Q40)</f>
        <v>461</v>
      </c>
      <c r="T40" s="183">
        <f>SUM(G40,S40)</f>
        <v>9991</v>
      </c>
      <c r="U40" s="34"/>
      <c r="V40" s="115"/>
      <c r="W40" s="115"/>
    </row>
    <row r="41" spans="1:23">
      <c r="A41" s="237"/>
      <c r="B41" s="241"/>
      <c r="C41" s="241"/>
      <c r="D41" s="184"/>
      <c r="E41" s="185"/>
      <c r="F41" s="185"/>
      <c r="G41" s="186"/>
      <c r="H41" s="186"/>
      <c r="I41" s="188"/>
      <c r="J41" s="188"/>
      <c r="K41" s="187"/>
      <c r="L41" s="186"/>
      <c r="M41" s="186"/>
      <c r="N41" s="186"/>
      <c r="O41" s="186"/>
      <c r="P41" s="186"/>
      <c r="Q41" s="186"/>
      <c r="R41" s="189"/>
      <c r="S41" s="187"/>
      <c r="T41" s="189"/>
      <c r="U41" s="34"/>
      <c r="V41" s="115"/>
      <c r="W41" s="115"/>
    </row>
    <row r="42" spans="1:23">
      <c r="A42" s="121" t="s">
        <v>12</v>
      </c>
      <c r="B42" s="108"/>
      <c r="C42" s="108"/>
      <c r="D42" s="178"/>
      <c r="E42" s="31"/>
      <c r="F42" s="31"/>
      <c r="G42" s="32"/>
      <c r="H42" s="32"/>
      <c r="I42" s="91"/>
      <c r="J42" s="91"/>
      <c r="K42" s="84"/>
      <c r="L42" s="32"/>
      <c r="M42" s="32"/>
      <c r="N42" s="32"/>
      <c r="O42" s="109" t="s">
        <v>16</v>
      </c>
      <c r="P42" s="32"/>
      <c r="Q42" s="32"/>
      <c r="R42" s="85"/>
      <c r="S42" s="84"/>
      <c r="T42" s="85"/>
      <c r="U42" s="34"/>
      <c r="V42" s="115"/>
      <c r="W42" s="115"/>
    </row>
    <row r="43" spans="1:23" ht="12.75" customHeight="1">
      <c r="A43" s="76"/>
      <c r="B43" s="237" t="s">
        <v>40</v>
      </c>
      <c r="C43" s="237"/>
      <c r="D43" s="177">
        <v>2013</v>
      </c>
      <c r="E43" s="30">
        <v>334</v>
      </c>
      <c r="F43" s="30">
        <v>10890</v>
      </c>
      <c r="G43" s="30">
        <v>11224</v>
      </c>
      <c r="H43" s="30">
        <v>522</v>
      </c>
      <c r="I43" s="90">
        <f t="shared" ref="I43:I44" si="26">SUM(G43:H43)</f>
        <v>11746</v>
      </c>
      <c r="J43" s="90">
        <f t="shared" ref="J43:J44" si="27">ROUNDUP(I43/20,0)</f>
        <v>588</v>
      </c>
      <c r="K43" s="82">
        <v>288</v>
      </c>
      <c r="L43" s="30">
        <v>300</v>
      </c>
      <c r="M43" s="30">
        <v>53</v>
      </c>
      <c r="N43" s="30"/>
      <c r="O43" s="30">
        <v>240</v>
      </c>
      <c r="P43" s="30"/>
      <c r="Q43" s="30"/>
      <c r="R43" s="83">
        <f>SUM(K43:Q43)</f>
        <v>881</v>
      </c>
      <c r="S43" s="82">
        <f>SUM(H43,K43:Q43)</f>
        <v>1403</v>
      </c>
      <c r="T43" s="83">
        <f>SUM(G43,S43)</f>
        <v>12627</v>
      </c>
      <c r="U43" s="34"/>
      <c r="V43" s="115"/>
      <c r="W43" s="115"/>
    </row>
    <row r="44" spans="1:23">
      <c r="A44" s="76"/>
      <c r="B44" s="237"/>
      <c r="C44" s="237"/>
      <c r="D44" s="177">
        <f>D43+1</f>
        <v>2014</v>
      </c>
      <c r="E44" s="30">
        <v>334</v>
      </c>
      <c r="F44" s="30">
        <v>10890</v>
      </c>
      <c r="G44" s="30">
        <v>11224</v>
      </c>
      <c r="H44" s="30">
        <v>544</v>
      </c>
      <c r="I44" s="90">
        <f t="shared" si="26"/>
        <v>11768</v>
      </c>
      <c r="J44" s="90">
        <f t="shared" si="27"/>
        <v>589</v>
      </c>
      <c r="K44" s="82">
        <v>360</v>
      </c>
      <c r="L44" s="30">
        <v>306</v>
      </c>
      <c r="M44" s="30">
        <v>53.8</v>
      </c>
      <c r="N44" s="30"/>
      <c r="O44" s="30">
        <v>240</v>
      </c>
      <c r="P44" s="30"/>
      <c r="Q44" s="30"/>
      <c r="R44" s="83">
        <f>SUM(K44:Q44)</f>
        <v>959.8</v>
      </c>
      <c r="S44" s="82">
        <f>SUM(H44,K44:Q44)</f>
        <v>1503.8</v>
      </c>
      <c r="T44" s="83">
        <f>SUM(G44,S44)</f>
        <v>12727.8</v>
      </c>
      <c r="U44" s="34"/>
      <c r="V44" s="115"/>
      <c r="W44" s="115"/>
    </row>
    <row r="45" spans="1:23">
      <c r="A45" s="76"/>
      <c r="B45" s="237"/>
      <c r="C45" s="237"/>
      <c r="D45" s="177">
        <f t="shared" ref="D45:D47" si="28">D44+1</f>
        <v>2015</v>
      </c>
      <c r="E45" s="30">
        <v>334</v>
      </c>
      <c r="F45" s="30">
        <v>10890</v>
      </c>
      <c r="G45" s="30">
        <v>11224</v>
      </c>
      <c r="H45" s="30">
        <v>560</v>
      </c>
      <c r="I45" s="90">
        <f t="shared" ref="I45" si="29">SUM(G45:H45)</f>
        <v>11784</v>
      </c>
      <c r="J45" s="90">
        <f t="shared" ref="J45" si="30">ROUNDUP(I45/20,0)</f>
        <v>590</v>
      </c>
      <c r="K45" s="82">
        <v>360</v>
      </c>
      <c r="L45" s="30">
        <v>306</v>
      </c>
      <c r="M45" s="30">
        <v>54.82</v>
      </c>
      <c r="N45" s="30"/>
      <c r="O45" s="30">
        <v>240</v>
      </c>
      <c r="P45" s="30"/>
      <c r="Q45" s="30"/>
      <c r="R45" s="83">
        <f>SUM(K45:Q45)</f>
        <v>960.82</v>
      </c>
      <c r="S45" s="82">
        <f>SUM(H45,K45:Q45)</f>
        <v>1520.82</v>
      </c>
      <c r="T45" s="83">
        <f>SUM(G45,S45)</f>
        <v>12744.82</v>
      </c>
      <c r="U45" s="34"/>
      <c r="V45" s="115"/>
      <c r="W45" s="115"/>
    </row>
    <row r="46" spans="1:23">
      <c r="A46" s="76"/>
      <c r="B46" s="237"/>
      <c r="C46" s="237"/>
      <c r="D46" s="177">
        <f t="shared" si="28"/>
        <v>2016</v>
      </c>
      <c r="E46" s="30">
        <v>334</v>
      </c>
      <c r="F46" s="30">
        <v>10890</v>
      </c>
      <c r="G46" s="30">
        <v>11224</v>
      </c>
      <c r="H46" s="30">
        <v>560</v>
      </c>
      <c r="I46" s="90">
        <f t="shared" ref="I46:I47" si="31">SUM(G46:H46)</f>
        <v>11784</v>
      </c>
      <c r="J46" s="90">
        <f t="shared" ref="J46:J47" si="32">ROUNDUP(I46/20,0)</f>
        <v>590</v>
      </c>
      <c r="K46" s="82">
        <v>368</v>
      </c>
      <c r="L46" s="30">
        <v>306</v>
      </c>
      <c r="M46" s="30">
        <v>55.48</v>
      </c>
      <c r="N46" s="30"/>
      <c r="O46" s="30">
        <v>240</v>
      </c>
      <c r="P46" s="30"/>
      <c r="Q46" s="30"/>
      <c r="R46" s="83">
        <f>SUM(K46:Q46)</f>
        <v>969.48</v>
      </c>
      <c r="S46" s="82">
        <f>SUM(H46,K46:Q46)</f>
        <v>1529.48</v>
      </c>
      <c r="T46" s="83">
        <f>SUM(G46,S46)</f>
        <v>12753.48</v>
      </c>
      <c r="U46" s="34"/>
      <c r="V46" s="115"/>
      <c r="W46" s="115"/>
    </row>
    <row r="47" spans="1:23">
      <c r="A47" s="76"/>
      <c r="B47" s="237"/>
      <c r="C47" s="237"/>
      <c r="D47" s="177">
        <f t="shared" si="28"/>
        <v>2017</v>
      </c>
      <c r="E47" s="30">
        <v>334</v>
      </c>
      <c r="F47" s="30">
        <v>10890</v>
      </c>
      <c r="G47" s="30">
        <v>11224</v>
      </c>
      <c r="H47" s="30">
        <v>548</v>
      </c>
      <c r="I47" s="90">
        <f t="shared" si="31"/>
        <v>11772</v>
      </c>
      <c r="J47" s="90">
        <f t="shared" si="32"/>
        <v>589</v>
      </c>
      <c r="K47" s="82">
        <v>408</v>
      </c>
      <c r="L47" s="30">
        <v>314</v>
      </c>
      <c r="M47" s="30">
        <v>65.48</v>
      </c>
      <c r="N47" s="30"/>
      <c r="O47" s="30">
        <v>240</v>
      </c>
      <c r="P47" s="30"/>
      <c r="Q47" s="30"/>
      <c r="R47" s="83">
        <f>SUM(K47:Q47)</f>
        <v>1027.48</v>
      </c>
      <c r="S47" s="82">
        <f>SUM(H47,K47:Q47)</f>
        <v>1575.48</v>
      </c>
      <c r="T47" s="83">
        <f>SUM(G47,S47)</f>
        <v>12799.48</v>
      </c>
      <c r="U47" s="34"/>
      <c r="V47" s="115"/>
      <c r="W47" s="115"/>
    </row>
    <row r="48" spans="1:23" ht="12" customHeight="1">
      <c r="A48" s="76"/>
      <c r="B48" s="237"/>
      <c r="C48" s="237"/>
      <c r="D48" s="177"/>
      <c r="E48" s="30"/>
      <c r="F48" s="30"/>
      <c r="G48" s="30"/>
      <c r="H48" s="30"/>
      <c r="I48" s="90"/>
      <c r="J48" s="90"/>
      <c r="K48" s="82"/>
      <c r="L48" s="30"/>
      <c r="M48" s="30"/>
      <c r="N48" s="30"/>
      <c r="O48" s="30"/>
      <c r="P48" s="30"/>
      <c r="Q48" s="30"/>
      <c r="R48" s="83"/>
      <c r="S48" s="82"/>
      <c r="T48" s="83"/>
      <c r="U48" s="34"/>
      <c r="V48" s="115"/>
      <c r="W48" s="115"/>
    </row>
    <row r="49" spans="1:23">
      <c r="A49" s="76"/>
      <c r="B49" s="237" t="s">
        <v>42</v>
      </c>
      <c r="C49" s="237"/>
      <c r="D49" s="177">
        <v>2013</v>
      </c>
      <c r="E49" s="30">
        <v>334</v>
      </c>
      <c r="F49" s="30">
        <v>10890</v>
      </c>
      <c r="G49" s="30">
        <v>11224</v>
      </c>
      <c r="H49" s="30">
        <v>522</v>
      </c>
      <c r="I49" s="90">
        <f t="shared" ref="I49:I53" si="33">SUM(G49:H49)</f>
        <v>11746</v>
      </c>
      <c r="J49" s="90">
        <f t="shared" ref="J49:J53" si="34">ROUNDUP(I49/20,0)</f>
        <v>588</v>
      </c>
      <c r="K49" s="82">
        <v>170</v>
      </c>
      <c r="L49" s="30"/>
      <c r="M49" s="30"/>
      <c r="N49" s="30"/>
      <c r="O49" s="30"/>
      <c r="P49" s="30"/>
      <c r="Q49" s="30"/>
      <c r="R49" s="83">
        <f>SUM(K49:Q49)</f>
        <v>170</v>
      </c>
      <c r="S49" s="82">
        <f>SUM(H49,K49:Q49)</f>
        <v>692</v>
      </c>
      <c r="T49" s="83">
        <f>SUM(G49,S49)</f>
        <v>11916</v>
      </c>
      <c r="U49" s="34"/>
      <c r="V49" s="115"/>
      <c r="W49" s="115"/>
    </row>
    <row r="50" spans="1:23">
      <c r="A50" s="76"/>
      <c r="B50" s="237"/>
      <c r="C50" s="237"/>
      <c r="D50" s="177">
        <f>D49+1</f>
        <v>2014</v>
      </c>
      <c r="E50" s="30">
        <v>334</v>
      </c>
      <c r="F50" s="30">
        <v>10890</v>
      </c>
      <c r="G50" s="30">
        <v>11224</v>
      </c>
      <c r="H50" s="30">
        <v>522</v>
      </c>
      <c r="I50" s="90">
        <f t="shared" si="33"/>
        <v>11746</v>
      </c>
      <c r="J50" s="90">
        <f t="shared" si="34"/>
        <v>588</v>
      </c>
      <c r="K50" s="82">
        <v>174</v>
      </c>
      <c r="L50" s="30"/>
      <c r="M50" s="30"/>
      <c r="N50" s="30"/>
      <c r="O50" s="30"/>
      <c r="P50" s="30"/>
      <c r="Q50" s="30"/>
      <c r="R50" s="83">
        <f>SUM(K50:Q50)</f>
        <v>174</v>
      </c>
      <c r="S50" s="82">
        <f>SUM(H50,K50:Q50)</f>
        <v>696</v>
      </c>
      <c r="T50" s="83">
        <f>SUM(G50,S50)</f>
        <v>11920</v>
      </c>
      <c r="U50" s="34"/>
      <c r="V50" s="115"/>
      <c r="W50" s="115"/>
    </row>
    <row r="51" spans="1:23">
      <c r="A51" s="76"/>
      <c r="B51" s="237"/>
      <c r="C51" s="237"/>
      <c r="D51" s="177">
        <f t="shared" ref="D51:D53" si="35">D50+1</f>
        <v>2015</v>
      </c>
      <c r="E51" s="30">
        <v>334</v>
      </c>
      <c r="F51" s="30">
        <v>10890</v>
      </c>
      <c r="G51" s="30">
        <v>11224</v>
      </c>
      <c r="H51" s="30">
        <v>559</v>
      </c>
      <c r="I51" s="90">
        <f t="shared" si="33"/>
        <v>11783</v>
      </c>
      <c r="J51" s="90">
        <f t="shared" si="34"/>
        <v>590</v>
      </c>
      <c r="K51" s="82">
        <v>174</v>
      </c>
      <c r="L51" s="30"/>
      <c r="M51" s="30"/>
      <c r="N51" s="30"/>
      <c r="O51" s="30"/>
      <c r="P51" s="30"/>
      <c r="Q51" s="30"/>
      <c r="R51" s="83">
        <f>SUM(K51:Q51)</f>
        <v>174</v>
      </c>
      <c r="S51" s="82">
        <f>SUM(H51,K51:Q51)</f>
        <v>733</v>
      </c>
      <c r="T51" s="83">
        <f>SUM(G51,S51)</f>
        <v>11957</v>
      </c>
      <c r="U51" s="34"/>
      <c r="V51" s="115"/>
      <c r="W51" s="115"/>
    </row>
    <row r="52" spans="1:23">
      <c r="A52" s="76"/>
      <c r="B52" s="237"/>
      <c r="C52" s="237"/>
      <c r="D52" s="177">
        <f t="shared" si="35"/>
        <v>2016</v>
      </c>
      <c r="E52" s="30">
        <v>334</v>
      </c>
      <c r="F52" s="30">
        <v>10890</v>
      </c>
      <c r="G52" s="30">
        <v>11224</v>
      </c>
      <c r="H52" s="30">
        <v>559</v>
      </c>
      <c r="I52" s="90">
        <f t="shared" si="33"/>
        <v>11783</v>
      </c>
      <c r="J52" s="90">
        <f t="shared" si="34"/>
        <v>590</v>
      </c>
      <c r="K52" s="82">
        <v>174</v>
      </c>
      <c r="L52" s="30"/>
      <c r="M52" s="30"/>
      <c r="N52" s="30"/>
      <c r="O52" s="30"/>
      <c r="P52" s="30"/>
      <c r="Q52" s="30"/>
      <c r="R52" s="83">
        <f t="shared" ref="R52:R53" si="36">SUM(K52:Q52)</f>
        <v>174</v>
      </c>
      <c r="S52" s="82">
        <f t="shared" ref="S52:S53" si="37">SUM(H52,K52:Q52)</f>
        <v>733</v>
      </c>
      <c r="T52" s="83">
        <f t="shared" ref="T52:T53" si="38">SUM(G52,S52)</f>
        <v>11957</v>
      </c>
      <c r="U52" s="34"/>
      <c r="V52" s="115"/>
      <c r="W52" s="115"/>
    </row>
    <row r="53" spans="1:23">
      <c r="A53" s="76"/>
      <c r="B53" s="237"/>
      <c r="C53" s="237"/>
      <c r="D53" s="177">
        <f t="shared" si="35"/>
        <v>2017</v>
      </c>
      <c r="E53" s="30">
        <v>334</v>
      </c>
      <c r="F53" s="30">
        <v>10890</v>
      </c>
      <c r="G53" s="30">
        <v>11224</v>
      </c>
      <c r="H53" s="30">
        <v>571</v>
      </c>
      <c r="I53" s="90">
        <f t="shared" si="33"/>
        <v>11795</v>
      </c>
      <c r="J53" s="90">
        <f t="shared" si="34"/>
        <v>590</v>
      </c>
      <c r="K53" s="82">
        <v>184</v>
      </c>
      <c r="L53" s="30"/>
      <c r="M53" s="30"/>
      <c r="N53" s="30"/>
      <c r="O53" s="30"/>
      <c r="P53" s="30"/>
      <c r="Q53" s="30"/>
      <c r="R53" s="83">
        <f t="shared" si="36"/>
        <v>184</v>
      </c>
      <c r="S53" s="82">
        <f t="shared" si="37"/>
        <v>755</v>
      </c>
      <c r="T53" s="83">
        <f t="shared" si="38"/>
        <v>11979</v>
      </c>
      <c r="U53" s="34"/>
      <c r="V53" s="115"/>
      <c r="W53" s="115"/>
    </row>
    <row r="54" spans="1:23">
      <c r="A54" s="76"/>
      <c r="B54" s="237"/>
      <c r="C54" s="237"/>
      <c r="D54" s="178"/>
      <c r="E54" s="31"/>
      <c r="F54" s="31"/>
      <c r="G54" s="32"/>
      <c r="H54" s="32"/>
      <c r="I54" s="91"/>
      <c r="J54" s="91"/>
      <c r="K54" s="84"/>
      <c r="L54" s="32"/>
      <c r="M54" s="32"/>
      <c r="N54" s="32"/>
      <c r="O54" s="175" t="s">
        <v>88</v>
      </c>
      <c r="P54" s="32"/>
      <c r="Q54" s="32"/>
      <c r="R54" s="85"/>
      <c r="S54" s="84"/>
      <c r="T54" s="85"/>
      <c r="U54" s="34"/>
      <c r="V54" s="115"/>
      <c r="W54" s="115"/>
    </row>
    <row r="55" spans="1:23">
      <c r="A55" s="76"/>
      <c r="B55" s="237" t="s">
        <v>43</v>
      </c>
      <c r="C55" s="145"/>
      <c r="D55" s="177">
        <v>2013</v>
      </c>
      <c r="E55" s="30">
        <v>334</v>
      </c>
      <c r="F55" s="30">
        <v>10890</v>
      </c>
      <c r="G55" s="30">
        <v>11224</v>
      </c>
      <c r="H55" s="30">
        <v>512</v>
      </c>
      <c r="I55" s="90">
        <f t="shared" ref="I55:I59" si="39">SUM(G55:H55)</f>
        <v>11736</v>
      </c>
      <c r="J55" s="90">
        <f t="shared" ref="J55:J59" si="40">ROUNDUP(I55/20,0)</f>
        <v>587</v>
      </c>
      <c r="K55" s="82"/>
      <c r="L55" s="30"/>
      <c r="M55" s="30"/>
      <c r="N55" s="30"/>
      <c r="O55" s="30"/>
      <c r="P55" s="30"/>
      <c r="Q55" s="30"/>
      <c r="R55" s="83">
        <f>SUM(K55:Q55)</f>
        <v>0</v>
      </c>
      <c r="S55" s="82">
        <f>SUM(H55,K55:Q55)</f>
        <v>512</v>
      </c>
      <c r="T55" s="83">
        <f>SUM(G55,S55)</f>
        <v>11736</v>
      </c>
      <c r="U55" s="34"/>
      <c r="V55" s="115"/>
      <c r="W55" s="115"/>
    </row>
    <row r="56" spans="1:23">
      <c r="A56" s="76"/>
      <c r="B56" s="237"/>
      <c r="C56" s="145"/>
      <c r="D56" s="177">
        <f>D55+1</f>
        <v>2014</v>
      </c>
      <c r="E56" s="30">
        <v>334</v>
      </c>
      <c r="F56" s="30">
        <v>10890</v>
      </c>
      <c r="G56" s="30">
        <v>11224</v>
      </c>
      <c r="H56" s="30">
        <v>512</v>
      </c>
      <c r="I56" s="90">
        <f t="shared" si="39"/>
        <v>11736</v>
      </c>
      <c r="J56" s="90">
        <f t="shared" si="40"/>
        <v>587</v>
      </c>
      <c r="K56" s="82"/>
      <c r="L56" s="30"/>
      <c r="M56" s="30"/>
      <c r="N56" s="30"/>
      <c r="O56" s="30"/>
      <c r="P56" s="30"/>
      <c r="Q56" s="30"/>
      <c r="R56" s="83">
        <f>SUM(K56:Q56)</f>
        <v>0</v>
      </c>
      <c r="S56" s="82">
        <f>SUM(H56,K56:Q56)</f>
        <v>512</v>
      </c>
      <c r="T56" s="83">
        <f>SUM(G56,S56)</f>
        <v>11736</v>
      </c>
      <c r="U56" s="34"/>
      <c r="V56" s="115"/>
      <c r="W56" s="115"/>
    </row>
    <row r="57" spans="1:23">
      <c r="A57" s="76"/>
      <c r="B57" s="237"/>
      <c r="C57" s="145"/>
      <c r="D57" s="177">
        <f t="shared" ref="D57:D59" si="41">D56+1</f>
        <v>2015</v>
      </c>
      <c r="E57" s="30">
        <v>334</v>
      </c>
      <c r="F57" s="30">
        <v>10890</v>
      </c>
      <c r="G57" s="30">
        <v>11224</v>
      </c>
      <c r="H57" s="30">
        <v>512</v>
      </c>
      <c r="I57" s="90">
        <f t="shared" si="39"/>
        <v>11736</v>
      </c>
      <c r="J57" s="90">
        <f t="shared" si="40"/>
        <v>587</v>
      </c>
      <c r="K57" s="82"/>
      <c r="L57" s="30"/>
      <c r="M57" s="30"/>
      <c r="N57" s="30"/>
      <c r="O57" s="30"/>
      <c r="P57" s="30"/>
      <c r="Q57" s="30"/>
      <c r="R57" s="83">
        <f>SUM(K57:Q57)</f>
        <v>0</v>
      </c>
      <c r="S57" s="82">
        <f>SUM(H57,K57:Q57)</f>
        <v>512</v>
      </c>
      <c r="T57" s="83">
        <f>SUM(G57,S57)</f>
        <v>11736</v>
      </c>
      <c r="U57" s="34"/>
      <c r="V57" s="115"/>
      <c r="W57" s="115"/>
    </row>
    <row r="58" spans="1:23">
      <c r="A58" s="76"/>
      <c r="B58" s="237"/>
      <c r="C58" s="145"/>
      <c r="D58" s="177">
        <f t="shared" si="41"/>
        <v>2016</v>
      </c>
      <c r="E58" s="30">
        <v>334</v>
      </c>
      <c r="F58" s="30">
        <v>10890</v>
      </c>
      <c r="G58" s="30">
        <v>11224</v>
      </c>
      <c r="H58" s="30">
        <v>512</v>
      </c>
      <c r="I58" s="90">
        <f t="shared" si="39"/>
        <v>11736</v>
      </c>
      <c r="J58" s="90">
        <f t="shared" si="40"/>
        <v>587</v>
      </c>
      <c r="K58" s="82"/>
      <c r="L58" s="30"/>
      <c r="M58" s="30"/>
      <c r="N58" s="30"/>
      <c r="O58" s="30">
        <v>300</v>
      </c>
      <c r="P58" s="30"/>
      <c r="Q58" s="30"/>
      <c r="R58" s="83">
        <f t="shared" ref="R58:R59" si="42">SUM(K58:Q58)</f>
        <v>300</v>
      </c>
      <c r="S58" s="82">
        <f t="shared" ref="S58:S59" si="43">SUM(H58,K58:Q58)</f>
        <v>812</v>
      </c>
      <c r="T58" s="83">
        <f t="shared" ref="T58:T59" si="44">SUM(G58,S58)</f>
        <v>12036</v>
      </c>
      <c r="U58" s="34"/>
      <c r="V58" s="115"/>
      <c r="W58" s="115"/>
    </row>
    <row r="59" spans="1:23">
      <c r="A59" s="76"/>
      <c r="B59" s="237"/>
      <c r="C59" s="145"/>
      <c r="D59" s="177">
        <f t="shared" si="41"/>
        <v>2017</v>
      </c>
      <c r="E59" s="30">
        <v>334</v>
      </c>
      <c r="F59" s="30">
        <v>10890</v>
      </c>
      <c r="G59" s="30">
        <v>11224</v>
      </c>
      <c r="H59" s="30">
        <v>512</v>
      </c>
      <c r="I59" s="90">
        <f t="shared" si="39"/>
        <v>11736</v>
      </c>
      <c r="J59" s="90">
        <f t="shared" si="40"/>
        <v>587</v>
      </c>
      <c r="K59" s="82"/>
      <c r="L59" s="30"/>
      <c r="M59" s="30"/>
      <c r="N59" s="30"/>
      <c r="O59" s="30">
        <v>300</v>
      </c>
      <c r="P59" s="30"/>
      <c r="Q59" s="30"/>
      <c r="R59" s="83">
        <f t="shared" si="42"/>
        <v>300</v>
      </c>
      <c r="S59" s="82">
        <f t="shared" si="43"/>
        <v>812</v>
      </c>
      <c r="T59" s="83">
        <f t="shared" si="44"/>
        <v>12036</v>
      </c>
      <c r="U59" s="34"/>
      <c r="V59" s="115"/>
      <c r="W59" s="115"/>
    </row>
    <row r="60" spans="1:23" ht="12" customHeight="1">
      <c r="A60" s="76"/>
      <c r="B60" s="237"/>
      <c r="C60" s="145"/>
      <c r="D60" s="178"/>
      <c r="E60" s="31"/>
      <c r="F60" s="31"/>
      <c r="G60" s="32"/>
      <c r="H60" s="32"/>
      <c r="I60" s="91"/>
      <c r="J60" s="91"/>
      <c r="K60" s="84"/>
      <c r="L60" s="32"/>
      <c r="M60" s="32"/>
      <c r="N60" s="32"/>
      <c r="O60" s="32"/>
      <c r="P60" s="32"/>
      <c r="Q60" s="32"/>
      <c r="R60" s="85"/>
      <c r="S60" s="84"/>
      <c r="T60" s="85"/>
      <c r="U60" s="34"/>
      <c r="V60" s="115"/>
      <c r="W60" s="115"/>
    </row>
    <row r="61" spans="1:23">
      <c r="A61" s="76"/>
      <c r="B61" s="237" t="s">
        <v>44</v>
      </c>
      <c r="C61" s="237"/>
      <c r="D61" s="177">
        <v>2013</v>
      </c>
      <c r="E61" s="30">
        <v>334</v>
      </c>
      <c r="F61" s="30">
        <v>10890</v>
      </c>
      <c r="G61" s="30">
        <v>11224</v>
      </c>
      <c r="H61" s="30">
        <v>512</v>
      </c>
      <c r="I61" s="90">
        <f t="shared" ref="I61:I65" si="45">SUM(G61:H61)</f>
        <v>11736</v>
      </c>
      <c r="J61" s="90">
        <f t="shared" ref="J61:J65" si="46">ROUNDUP(I61/20,0)</f>
        <v>587</v>
      </c>
      <c r="K61" s="82"/>
      <c r="L61" s="30"/>
      <c r="M61" s="30"/>
      <c r="N61" s="30"/>
      <c r="O61" s="30"/>
      <c r="P61" s="30"/>
      <c r="Q61" s="30"/>
      <c r="R61" s="83">
        <f>SUM(K61:Q61)</f>
        <v>0</v>
      </c>
      <c r="S61" s="82">
        <f>SUM(H61,K61:Q61)</f>
        <v>512</v>
      </c>
      <c r="T61" s="83">
        <f>SUM(G61,S61)</f>
        <v>11736</v>
      </c>
      <c r="U61" s="34"/>
      <c r="V61" s="115"/>
      <c r="W61" s="115"/>
    </row>
    <row r="62" spans="1:23">
      <c r="A62" s="76"/>
      <c r="B62" s="237"/>
      <c r="C62" s="237"/>
      <c r="D62" s="177">
        <f>D61+1</f>
        <v>2014</v>
      </c>
      <c r="E62" s="30">
        <v>334</v>
      </c>
      <c r="F62" s="30">
        <v>10890</v>
      </c>
      <c r="G62" s="30">
        <v>11224</v>
      </c>
      <c r="H62" s="30">
        <v>512</v>
      </c>
      <c r="I62" s="90">
        <f t="shared" si="45"/>
        <v>11736</v>
      </c>
      <c r="J62" s="90">
        <f t="shared" si="46"/>
        <v>587</v>
      </c>
      <c r="K62" s="82"/>
      <c r="L62" s="30"/>
      <c r="M62" s="30"/>
      <c r="N62" s="30"/>
      <c r="O62" s="30"/>
      <c r="P62" s="30"/>
      <c r="Q62" s="30"/>
      <c r="R62" s="83">
        <f>SUM(K62:Q62)</f>
        <v>0</v>
      </c>
      <c r="S62" s="82">
        <f>SUM(H62,K62:Q62)</f>
        <v>512</v>
      </c>
      <c r="T62" s="83">
        <f>SUM(G62,S62)</f>
        <v>11736</v>
      </c>
      <c r="U62" s="34"/>
      <c r="V62" s="115"/>
      <c r="W62" s="115"/>
    </row>
    <row r="63" spans="1:23">
      <c r="A63" s="76"/>
      <c r="B63" s="237"/>
      <c r="C63" s="237"/>
      <c r="D63" s="177">
        <f t="shared" ref="D63:D65" si="47">D62+1</f>
        <v>2015</v>
      </c>
      <c r="E63" s="30">
        <v>334</v>
      </c>
      <c r="F63" s="30">
        <v>10890</v>
      </c>
      <c r="G63" s="30">
        <v>11224</v>
      </c>
      <c r="H63" s="30">
        <v>527</v>
      </c>
      <c r="I63" s="90">
        <f t="shared" si="45"/>
        <v>11751</v>
      </c>
      <c r="J63" s="90">
        <f t="shared" si="46"/>
        <v>588</v>
      </c>
      <c r="K63" s="82"/>
      <c r="L63" s="30"/>
      <c r="M63" s="30"/>
      <c r="N63" s="30"/>
      <c r="O63" s="30"/>
      <c r="P63" s="30"/>
      <c r="Q63" s="30"/>
      <c r="R63" s="83">
        <f>SUM(K63:Q63)</f>
        <v>0</v>
      </c>
      <c r="S63" s="82">
        <f>SUM(H63,K63:Q63)</f>
        <v>527</v>
      </c>
      <c r="T63" s="83">
        <f>SUM(G63,S63)</f>
        <v>11751</v>
      </c>
      <c r="U63" s="34"/>
      <c r="V63" s="115"/>
      <c r="W63" s="115"/>
    </row>
    <row r="64" spans="1:23">
      <c r="A64" s="76"/>
      <c r="B64" s="237"/>
      <c r="C64" s="237"/>
      <c r="D64" s="177">
        <f t="shared" si="47"/>
        <v>2016</v>
      </c>
      <c r="E64" s="30">
        <v>334</v>
      </c>
      <c r="F64" s="30">
        <v>10890</v>
      </c>
      <c r="G64" s="30">
        <v>11224</v>
      </c>
      <c r="H64" s="30">
        <v>559</v>
      </c>
      <c r="I64" s="90">
        <f t="shared" si="45"/>
        <v>11783</v>
      </c>
      <c r="J64" s="90">
        <f t="shared" si="46"/>
        <v>590</v>
      </c>
      <c r="K64" s="82"/>
      <c r="L64" s="30"/>
      <c r="M64" s="30"/>
      <c r="N64" s="30"/>
      <c r="O64" s="30"/>
      <c r="P64" s="30"/>
      <c r="Q64" s="30"/>
      <c r="R64" s="83">
        <f t="shared" ref="R64:R65" si="48">SUM(K64:Q64)</f>
        <v>0</v>
      </c>
      <c r="S64" s="82">
        <f t="shared" ref="S64:S65" si="49">SUM(H64,K64:Q64)</f>
        <v>559</v>
      </c>
      <c r="T64" s="83">
        <f t="shared" ref="T64:T65" si="50">SUM(G64,S64)</f>
        <v>11783</v>
      </c>
      <c r="U64" s="34"/>
      <c r="V64" s="115"/>
      <c r="W64" s="115"/>
    </row>
    <row r="65" spans="1:23">
      <c r="A65" s="76"/>
      <c r="B65" s="237"/>
      <c r="C65" s="237"/>
      <c r="D65" s="177">
        <f t="shared" si="47"/>
        <v>2017</v>
      </c>
      <c r="E65" s="30">
        <v>334</v>
      </c>
      <c r="F65" s="30">
        <v>10890</v>
      </c>
      <c r="G65" s="30">
        <v>11224</v>
      </c>
      <c r="H65" s="30">
        <v>559</v>
      </c>
      <c r="I65" s="90">
        <f t="shared" si="45"/>
        <v>11783</v>
      </c>
      <c r="J65" s="90">
        <f t="shared" si="46"/>
        <v>590</v>
      </c>
      <c r="K65" s="82"/>
      <c r="L65" s="30"/>
      <c r="M65" s="30"/>
      <c r="N65" s="30"/>
      <c r="O65" s="30"/>
      <c r="P65" s="30"/>
      <c r="Q65" s="30"/>
      <c r="R65" s="83">
        <f t="shared" si="48"/>
        <v>0</v>
      </c>
      <c r="S65" s="82">
        <f t="shared" si="49"/>
        <v>559</v>
      </c>
      <c r="T65" s="83">
        <f t="shared" si="50"/>
        <v>11783</v>
      </c>
      <c r="U65" s="34"/>
      <c r="V65" s="115"/>
      <c r="W65" s="115"/>
    </row>
    <row r="66" spans="1:23" ht="12" customHeight="1">
      <c r="A66" s="76"/>
      <c r="B66" s="237"/>
      <c r="C66" s="237"/>
      <c r="D66" s="29"/>
      <c r="E66" s="30"/>
      <c r="F66" s="30"/>
      <c r="G66" s="30"/>
      <c r="H66" s="30"/>
      <c r="I66" s="90"/>
      <c r="J66" s="90"/>
      <c r="K66" s="82"/>
      <c r="L66" s="30"/>
      <c r="M66" s="30"/>
      <c r="N66" s="30"/>
      <c r="O66" s="30"/>
      <c r="P66" s="30"/>
      <c r="Q66" s="30"/>
      <c r="R66" s="83"/>
      <c r="S66" s="82"/>
      <c r="T66" s="83"/>
      <c r="U66" s="34"/>
      <c r="V66" s="115"/>
      <c r="W66" s="115"/>
    </row>
    <row r="67" spans="1:23">
      <c r="A67" s="76"/>
      <c r="B67" s="241" t="s">
        <v>90</v>
      </c>
      <c r="C67" s="241"/>
      <c r="D67" s="179">
        <v>2013</v>
      </c>
      <c r="E67" s="180">
        <v>334</v>
      </c>
      <c r="F67" s="180">
        <v>10890</v>
      </c>
      <c r="G67" s="180">
        <v>11224</v>
      </c>
      <c r="H67" s="180">
        <v>512</v>
      </c>
      <c r="I67" s="182">
        <f t="shared" ref="I67:I71" si="51">SUM(G67:H67)</f>
        <v>11736</v>
      </c>
      <c r="J67" s="182">
        <f t="shared" ref="J67:J71" si="52">ROUNDUP(I67/20,0)</f>
        <v>587</v>
      </c>
      <c r="K67" s="181"/>
      <c r="L67" s="180"/>
      <c r="M67" s="180"/>
      <c r="N67" s="180"/>
      <c r="O67" s="180"/>
      <c r="P67" s="180"/>
      <c r="Q67" s="180"/>
      <c r="R67" s="183">
        <f>SUM(K67:Q67)</f>
        <v>0</v>
      </c>
      <c r="S67" s="181">
        <f>SUM(H67,K67:Q67)</f>
        <v>512</v>
      </c>
      <c r="T67" s="183">
        <f>SUM(G67,S67)</f>
        <v>11736</v>
      </c>
      <c r="U67" s="34"/>
      <c r="V67" s="115"/>
      <c r="W67" s="115"/>
    </row>
    <row r="68" spans="1:23">
      <c r="A68" s="76"/>
      <c r="B68" s="241"/>
      <c r="C68" s="241"/>
      <c r="D68" s="179">
        <f>D67+1</f>
        <v>2014</v>
      </c>
      <c r="E68" s="180">
        <v>334</v>
      </c>
      <c r="F68" s="180">
        <v>10890</v>
      </c>
      <c r="G68" s="180">
        <v>11224</v>
      </c>
      <c r="H68" s="180">
        <v>512</v>
      </c>
      <c r="I68" s="182">
        <f t="shared" si="51"/>
        <v>11736</v>
      </c>
      <c r="J68" s="182">
        <f t="shared" si="52"/>
        <v>587</v>
      </c>
      <c r="K68" s="181"/>
      <c r="L68" s="180"/>
      <c r="M68" s="180"/>
      <c r="N68" s="180"/>
      <c r="O68" s="180"/>
      <c r="P68" s="180"/>
      <c r="Q68" s="180"/>
      <c r="R68" s="183">
        <f>SUM(K68:Q68)</f>
        <v>0</v>
      </c>
      <c r="S68" s="181">
        <f>SUM(H68,K68:Q68)</f>
        <v>512</v>
      </c>
      <c r="T68" s="183">
        <f>SUM(G68,S68)</f>
        <v>11736</v>
      </c>
      <c r="U68" s="34"/>
      <c r="V68" s="115"/>
      <c r="W68" s="115"/>
    </row>
    <row r="69" spans="1:23">
      <c r="A69" s="76"/>
      <c r="B69" s="241"/>
      <c r="C69" s="241"/>
      <c r="D69" s="179">
        <f t="shared" ref="D69:D71" si="53">D68+1</f>
        <v>2015</v>
      </c>
      <c r="E69" s="180">
        <v>334</v>
      </c>
      <c r="F69" s="180">
        <v>10890</v>
      </c>
      <c r="G69" s="180">
        <v>11224</v>
      </c>
      <c r="H69" s="180">
        <v>512</v>
      </c>
      <c r="I69" s="182">
        <f t="shared" si="51"/>
        <v>11736</v>
      </c>
      <c r="J69" s="182">
        <f t="shared" si="52"/>
        <v>587</v>
      </c>
      <c r="K69" s="181"/>
      <c r="L69" s="180"/>
      <c r="M69" s="180"/>
      <c r="N69" s="180"/>
      <c r="O69" s="180"/>
      <c r="P69" s="180"/>
      <c r="Q69" s="180"/>
      <c r="R69" s="183">
        <f>SUM(K69:Q69)</f>
        <v>0</v>
      </c>
      <c r="S69" s="181">
        <f>SUM(H69,K69:Q69)</f>
        <v>512</v>
      </c>
      <c r="T69" s="183">
        <f>SUM(G69,S69)</f>
        <v>11736</v>
      </c>
      <c r="U69" s="34"/>
      <c r="V69" s="115"/>
      <c r="W69" s="115"/>
    </row>
    <row r="70" spans="1:23">
      <c r="A70" s="76"/>
      <c r="B70" s="241"/>
      <c r="C70" s="241"/>
      <c r="D70" s="179">
        <f t="shared" si="53"/>
        <v>2016</v>
      </c>
      <c r="E70" s="180">
        <v>334</v>
      </c>
      <c r="F70" s="180">
        <v>10890</v>
      </c>
      <c r="G70" s="180">
        <v>11224</v>
      </c>
      <c r="H70" s="180">
        <v>512</v>
      </c>
      <c r="I70" s="182">
        <f t="shared" si="51"/>
        <v>11736</v>
      </c>
      <c r="J70" s="182">
        <f t="shared" si="52"/>
        <v>587</v>
      </c>
      <c r="K70" s="181"/>
      <c r="L70" s="180"/>
      <c r="M70" s="180"/>
      <c r="N70" s="180"/>
      <c r="O70" s="180"/>
      <c r="P70" s="180"/>
      <c r="Q70" s="180"/>
      <c r="R70" s="183">
        <f t="shared" ref="R70:R71" si="54">SUM(K70:Q70)</f>
        <v>0</v>
      </c>
      <c r="S70" s="181">
        <f t="shared" ref="S70:S71" si="55">SUM(H70,K70:Q70)</f>
        <v>512</v>
      </c>
      <c r="T70" s="183">
        <f t="shared" ref="T70:T71" si="56">SUM(G70,S70)</f>
        <v>11736</v>
      </c>
      <c r="U70" s="34"/>
      <c r="V70" s="115"/>
      <c r="W70" s="115"/>
    </row>
    <row r="71" spans="1:23">
      <c r="A71" s="76"/>
      <c r="B71" s="241"/>
      <c r="C71" s="241"/>
      <c r="D71" s="179">
        <f t="shared" si="53"/>
        <v>2017</v>
      </c>
      <c r="E71" s="180">
        <v>334</v>
      </c>
      <c r="F71" s="180">
        <v>10890</v>
      </c>
      <c r="G71" s="180">
        <v>11224</v>
      </c>
      <c r="H71" s="180">
        <v>461</v>
      </c>
      <c r="I71" s="182">
        <f t="shared" si="51"/>
        <v>11685</v>
      </c>
      <c r="J71" s="182">
        <f t="shared" si="52"/>
        <v>585</v>
      </c>
      <c r="K71" s="181"/>
      <c r="L71" s="180"/>
      <c r="M71" s="180"/>
      <c r="N71" s="180"/>
      <c r="O71" s="180"/>
      <c r="P71" s="180"/>
      <c r="Q71" s="180"/>
      <c r="R71" s="183">
        <f t="shared" si="54"/>
        <v>0</v>
      </c>
      <c r="S71" s="181">
        <f t="shared" si="55"/>
        <v>461</v>
      </c>
      <c r="T71" s="183">
        <f t="shared" si="56"/>
        <v>11685</v>
      </c>
      <c r="U71" s="34"/>
      <c r="V71" s="115"/>
      <c r="W71" s="115"/>
    </row>
    <row r="72" spans="1:23">
      <c r="A72" s="76"/>
      <c r="B72" s="241"/>
      <c r="C72" s="241"/>
      <c r="D72" s="190"/>
      <c r="E72" s="180"/>
      <c r="F72" s="180"/>
      <c r="G72" s="180"/>
      <c r="H72" s="180"/>
      <c r="I72" s="182"/>
      <c r="J72" s="182"/>
      <c r="K72" s="181"/>
      <c r="L72" s="180"/>
      <c r="M72" s="180"/>
      <c r="N72" s="180"/>
      <c r="O72" s="180"/>
      <c r="P72" s="180"/>
      <c r="Q72" s="180"/>
      <c r="R72" s="183"/>
      <c r="S72" s="181"/>
      <c r="T72" s="183"/>
      <c r="U72" s="34"/>
      <c r="V72" s="115"/>
      <c r="W72" s="115"/>
    </row>
    <row r="73" spans="1:23">
      <c r="A73" s="121" t="s">
        <v>91</v>
      </c>
      <c r="B73" s="145"/>
      <c r="C73" s="145"/>
      <c r="D73" s="177"/>
      <c r="E73" s="30"/>
      <c r="F73" s="30"/>
      <c r="G73" s="30"/>
      <c r="H73" s="30"/>
      <c r="I73" s="90"/>
      <c r="J73" s="90"/>
      <c r="K73" s="82"/>
      <c r="L73" s="30"/>
      <c r="M73" s="30"/>
      <c r="N73" s="30"/>
      <c r="O73" s="30"/>
      <c r="P73" s="30"/>
      <c r="Q73" s="30"/>
      <c r="R73" s="83"/>
      <c r="S73" s="82"/>
      <c r="T73" s="83"/>
      <c r="U73" s="34"/>
      <c r="V73" s="115"/>
      <c r="W73" s="115"/>
    </row>
    <row r="74" spans="1:23">
      <c r="A74" s="121"/>
      <c r="B74" s="145"/>
      <c r="C74" s="191" t="s">
        <v>36</v>
      </c>
      <c r="D74" s="177"/>
      <c r="E74" s="30"/>
      <c r="F74" s="30"/>
      <c r="G74" s="30"/>
      <c r="H74" s="30"/>
      <c r="I74" s="90"/>
      <c r="J74" s="90"/>
      <c r="K74" s="82"/>
      <c r="L74" s="30"/>
      <c r="M74" s="30"/>
      <c r="N74" s="30"/>
      <c r="O74" s="109" t="s">
        <v>16</v>
      </c>
      <c r="P74" s="30"/>
      <c r="Q74" s="30"/>
      <c r="R74" s="83"/>
      <c r="S74" s="82"/>
      <c r="T74" s="83"/>
      <c r="U74" s="34"/>
      <c r="V74" s="115"/>
      <c r="W74" s="115"/>
    </row>
    <row r="75" spans="1:23" ht="12.75" customHeight="1">
      <c r="A75" s="76"/>
      <c r="B75" s="237" t="s">
        <v>40</v>
      </c>
      <c r="C75" s="76"/>
      <c r="D75" s="177">
        <v>2013</v>
      </c>
      <c r="E75" s="192">
        <v>1088</v>
      </c>
      <c r="F75" s="30">
        <v>20742</v>
      </c>
      <c r="G75" s="30">
        <v>21830</v>
      </c>
      <c r="H75" s="30">
        <v>522</v>
      </c>
      <c r="I75" s="90">
        <f t="shared" ref="I75:I79" si="57">SUM(G75:H75)</f>
        <v>22352</v>
      </c>
      <c r="J75" s="193">
        <f t="shared" ref="J75:J79" si="58">ROUNDUP(I75/20,0)</f>
        <v>1118</v>
      </c>
      <c r="K75" s="82">
        <v>288</v>
      </c>
      <c r="L75" s="30">
        <v>300</v>
      </c>
      <c r="M75" s="30">
        <v>53</v>
      </c>
      <c r="N75" s="30"/>
      <c r="O75" s="30">
        <v>240</v>
      </c>
      <c r="P75" s="30"/>
      <c r="Q75" s="30"/>
      <c r="R75" s="83">
        <f>SUM(K75:Q75)</f>
        <v>881</v>
      </c>
      <c r="S75" s="82">
        <f>SUM(H75,K75:Q75)</f>
        <v>1403</v>
      </c>
      <c r="T75" s="83">
        <f>SUM(G75,S75)</f>
        <v>23233</v>
      </c>
      <c r="U75" s="34"/>
      <c r="V75" s="115"/>
      <c r="W75" s="115"/>
    </row>
    <row r="76" spans="1:23">
      <c r="A76" s="76"/>
      <c r="B76" s="237"/>
      <c r="C76" s="76"/>
      <c r="D76" s="177">
        <f>D75+1</f>
        <v>2014</v>
      </c>
      <c r="E76" s="192">
        <v>1088</v>
      </c>
      <c r="F76" s="30">
        <v>20742</v>
      </c>
      <c r="G76" s="30">
        <v>21830</v>
      </c>
      <c r="H76" s="30">
        <v>544</v>
      </c>
      <c r="I76" s="90">
        <f t="shared" si="57"/>
        <v>22374</v>
      </c>
      <c r="J76" s="193">
        <f t="shared" si="58"/>
        <v>1119</v>
      </c>
      <c r="K76" s="82">
        <v>360</v>
      </c>
      <c r="L76" s="30">
        <v>306</v>
      </c>
      <c r="M76" s="30">
        <v>53.8</v>
      </c>
      <c r="N76" s="30"/>
      <c r="O76" s="30">
        <v>240</v>
      </c>
      <c r="P76" s="30"/>
      <c r="Q76" s="30"/>
      <c r="R76" s="83">
        <f>SUM(K76:Q76)</f>
        <v>959.8</v>
      </c>
      <c r="S76" s="82">
        <f>SUM(H76,K76:Q76)</f>
        <v>1503.8</v>
      </c>
      <c r="T76" s="83">
        <f>SUM(G76,S76)</f>
        <v>23333.8</v>
      </c>
      <c r="U76" s="34"/>
      <c r="V76" s="115"/>
      <c r="W76" s="115"/>
    </row>
    <row r="77" spans="1:23">
      <c r="A77" s="76"/>
      <c r="B77" s="237"/>
      <c r="C77" s="76"/>
      <c r="D77" s="177">
        <f t="shared" ref="D77:D79" si="59">D76+1</f>
        <v>2015</v>
      </c>
      <c r="E77" s="192">
        <v>1088</v>
      </c>
      <c r="F77" s="30">
        <v>20742</v>
      </c>
      <c r="G77" s="30">
        <v>21830</v>
      </c>
      <c r="H77" s="30">
        <v>560</v>
      </c>
      <c r="I77" s="90">
        <f t="shared" si="57"/>
        <v>22390</v>
      </c>
      <c r="J77" s="193">
        <f t="shared" si="58"/>
        <v>1120</v>
      </c>
      <c r="K77" s="82">
        <v>360</v>
      </c>
      <c r="L77" s="30">
        <v>306</v>
      </c>
      <c r="M77" s="30">
        <v>54.82</v>
      </c>
      <c r="N77" s="30"/>
      <c r="O77" s="30">
        <v>240</v>
      </c>
      <c r="P77" s="30"/>
      <c r="Q77" s="30"/>
      <c r="R77" s="83">
        <f>SUM(K77:Q77)</f>
        <v>960.82</v>
      </c>
      <c r="S77" s="82">
        <f>SUM(H77,K77:Q77)</f>
        <v>1520.82</v>
      </c>
      <c r="T77" s="83">
        <f>SUM(G77,S77)</f>
        <v>23350.82</v>
      </c>
      <c r="U77" s="34"/>
      <c r="V77" s="115"/>
      <c r="W77" s="115"/>
    </row>
    <row r="78" spans="1:23">
      <c r="A78" s="76"/>
      <c r="B78" s="237"/>
      <c r="C78" s="76"/>
      <c r="D78" s="177">
        <f t="shared" si="59"/>
        <v>2016</v>
      </c>
      <c r="E78" s="192">
        <v>1088</v>
      </c>
      <c r="F78" s="30">
        <v>20742</v>
      </c>
      <c r="G78" s="30">
        <v>21830</v>
      </c>
      <c r="H78" s="30">
        <v>560</v>
      </c>
      <c r="I78" s="90">
        <f t="shared" si="57"/>
        <v>22390</v>
      </c>
      <c r="J78" s="193">
        <f t="shared" si="58"/>
        <v>1120</v>
      </c>
      <c r="K78" s="82">
        <v>368</v>
      </c>
      <c r="L78" s="30">
        <v>306</v>
      </c>
      <c r="M78" s="30">
        <v>55.48</v>
      </c>
      <c r="N78" s="30"/>
      <c r="O78" s="30">
        <v>240</v>
      </c>
      <c r="P78" s="30"/>
      <c r="Q78" s="30"/>
      <c r="R78" s="83">
        <f t="shared" ref="R78:R79" si="60">SUM(K78:Q78)</f>
        <v>969.48</v>
      </c>
      <c r="S78" s="82">
        <f t="shared" ref="S78:S79" si="61">SUM(H78,K78:Q78)</f>
        <v>1529.48</v>
      </c>
      <c r="T78" s="83">
        <f t="shared" ref="T78:T79" si="62">SUM(G78,S78)</f>
        <v>23359.48</v>
      </c>
      <c r="U78" s="34"/>
      <c r="V78" s="115"/>
      <c r="W78" s="115"/>
    </row>
    <row r="79" spans="1:23">
      <c r="A79" s="76"/>
      <c r="B79" s="237"/>
      <c r="C79" s="76"/>
      <c r="D79" s="177">
        <f t="shared" si="59"/>
        <v>2017</v>
      </c>
      <c r="E79" s="192">
        <v>1088</v>
      </c>
      <c r="F79" s="30">
        <v>22270</v>
      </c>
      <c r="G79" s="30">
        <v>23358</v>
      </c>
      <c r="H79" s="30">
        <v>548</v>
      </c>
      <c r="I79" s="90">
        <f t="shared" si="57"/>
        <v>23906</v>
      </c>
      <c r="J79" s="193">
        <f t="shared" si="58"/>
        <v>1196</v>
      </c>
      <c r="K79" s="82">
        <v>408</v>
      </c>
      <c r="L79" s="30">
        <v>314</v>
      </c>
      <c r="M79" s="30">
        <v>65.48</v>
      </c>
      <c r="N79" s="30"/>
      <c r="O79" s="30">
        <v>240</v>
      </c>
      <c r="P79" s="30"/>
      <c r="Q79" s="30"/>
      <c r="R79" s="83">
        <f t="shared" si="60"/>
        <v>1027.48</v>
      </c>
      <c r="S79" s="82">
        <f t="shared" si="61"/>
        <v>1575.48</v>
      </c>
      <c r="T79" s="83">
        <f t="shared" si="62"/>
        <v>24933.48</v>
      </c>
      <c r="U79" s="34"/>
      <c r="V79" s="115"/>
      <c r="W79" s="115"/>
    </row>
    <row r="80" spans="1:23">
      <c r="A80" s="76"/>
      <c r="B80" s="76"/>
      <c r="C80" s="191" t="s">
        <v>92</v>
      </c>
      <c r="D80" s="178"/>
      <c r="E80" s="31"/>
      <c r="F80" s="31"/>
      <c r="G80" s="32"/>
      <c r="H80" s="32"/>
      <c r="I80" s="91"/>
      <c r="J80" s="91"/>
      <c r="K80" s="84"/>
      <c r="L80" s="32"/>
      <c r="M80" s="32"/>
      <c r="N80" s="32"/>
      <c r="O80" s="175"/>
      <c r="P80" s="32"/>
      <c r="Q80" s="32"/>
      <c r="R80" s="85"/>
      <c r="S80" s="84"/>
      <c r="T80" s="85"/>
      <c r="U80" s="34"/>
      <c r="V80" s="115"/>
      <c r="W80" s="115"/>
    </row>
    <row r="81" spans="1:23" ht="12.75" customHeight="1">
      <c r="A81" s="76"/>
      <c r="B81" s="237" t="s">
        <v>42</v>
      </c>
      <c r="C81" s="76"/>
      <c r="D81" s="177">
        <v>2013</v>
      </c>
      <c r="E81" s="30">
        <v>598</v>
      </c>
      <c r="F81" s="30">
        <v>19392</v>
      </c>
      <c r="G81" s="30">
        <v>19990</v>
      </c>
      <c r="H81" s="30">
        <v>522</v>
      </c>
      <c r="I81" s="90">
        <f t="shared" ref="I81:I85" si="63">SUM(G81:H81)</f>
        <v>20512</v>
      </c>
      <c r="J81" s="193">
        <f t="shared" ref="J81:J85" si="64">ROUNDUP(I81/20,0)</f>
        <v>1026</v>
      </c>
      <c r="K81" s="82">
        <v>170</v>
      </c>
      <c r="L81" s="30"/>
      <c r="M81" s="30"/>
      <c r="N81" s="30"/>
      <c r="O81" s="30"/>
      <c r="P81" s="30"/>
      <c r="Q81" s="30"/>
      <c r="R81" s="83">
        <f>SUM(K81:Q81)</f>
        <v>170</v>
      </c>
      <c r="S81" s="82">
        <f>SUM(H81,K81:Q81)</f>
        <v>692</v>
      </c>
      <c r="T81" s="83">
        <f>SUM(G81,S81)</f>
        <v>20682</v>
      </c>
      <c r="U81" s="34"/>
      <c r="V81" s="115"/>
      <c r="W81" s="115"/>
    </row>
    <row r="82" spans="1:23">
      <c r="A82" s="76"/>
      <c r="B82" s="237"/>
      <c r="C82" s="76"/>
      <c r="D82" s="177">
        <f>D81+1</f>
        <v>2014</v>
      </c>
      <c r="E82" s="30">
        <v>598</v>
      </c>
      <c r="F82" s="30">
        <v>19392</v>
      </c>
      <c r="G82" s="30">
        <v>19990</v>
      </c>
      <c r="H82" s="30">
        <v>522</v>
      </c>
      <c r="I82" s="90">
        <f t="shared" si="63"/>
        <v>20512</v>
      </c>
      <c r="J82" s="193">
        <f t="shared" si="64"/>
        <v>1026</v>
      </c>
      <c r="K82" s="82">
        <v>174</v>
      </c>
      <c r="L82" s="30"/>
      <c r="M82" s="30"/>
      <c r="N82" s="30"/>
      <c r="O82" s="30"/>
      <c r="P82" s="30"/>
      <c r="Q82" s="30"/>
      <c r="R82" s="83">
        <f>SUM(K82:Q82)</f>
        <v>174</v>
      </c>
      <c r="S82" s="82">
        <f>SUM(H82,K82:Q82)</f>
        <v>696</v>
      </c>
      <c r="T82" s="83">
        <f>SUM(G82,S82)</f>
        <v>20686</v>
      </c>
      <c r="U82" s="34"/>
      <c r="V82" s="115"/>
      <c r="W82" s="115"/>
    </row>
    <row r="83" spans="1:23">
      <c r="A83" s="76"/>
      <c r="B83" s="237"/>
      <c r="C83" s="76"/>
      <c r="D83" s="177">
        <f t="shared" ref="D83:D85" si="65">D82+1</f>
        <v>2015</v>
      </c>
      <c r="E83" s="30">
        <v>598</v>
      </c>
      <c r="F83" s="30">
        <v>19392</v>
      </c>
      <c r="G83" s="30">
        <v>19990</v>
      </c>
      <c r="H83" s="30">
        <v>559</v>
      </c>
      <c r="I83" s="90">
        <f t="shared" si="63"/>
        <v>20549</v>
      </c>
      <c r="J83" s="193">
        <f t="shared" si="64"/>
        <v>1028</v>
      </c>
      <c r="K83" s="82">
        <v>174</v>
      </c>
      <c r="L83" s="30"/>
      <c r="M83" s="30"/>
      <c r="N83" s="30"/>
      <c r="O83" s="30"/>
      <c r="P83" s="30"/>
      <c r="Q83" s="30"/>
      <c r="R83" s="83">
        <f>SUM(K83:Q83)</f>
        <v>174</v>
      </c>
      <c r="S83" s="82">
        <f>SUM(H83,K83:Q83)</f>
        <v>733</v>
      </c>
      <c r="T83" s="83">
        <f>SUM(G83,S83)</f>
        <v>20723</v>
      </c>
      <c r="U83" s="34"/>
      <c r="V83" s="115"/>
      <c r="W83" s="115"/>
    </row>
    <row r="84" spans="1:23">
      <c r="A84" s="76"/>
      <c r="B84" s="237"/>
      <c r="C84" s="76"/>
      <c r="D84" s="177">
        <f t="shared" si="65"/>
        <v>2016</v>
      </c>
      <c r="E84" s="30">
        <v>598</v>
      </c>
      <c r="F84" s="30">
        <v>19392</v>
      </c>
      <c r="G84" s="30">
        <v>19990</v>
      </c>
      <c r="H84" s="30">
        <v>559</v>
      </c>
      <c r="I84" s="90">
        <f t="shared" si="63"/>
        <v>20549</v>
      </c>
      <c r="J84" s="193">
        <f t="shared" si="64"/>
        <v>1028</v>
      </c>
      <c r="K84" s="82">
        <v>174</v>
      </c>
      <c r="L84" s="30"/>
      <c r="M84" s="30"/>
      <c r="N84" s="30"/>
      <c r="O84" s="30"/>
      <c r="P84" s="30"/>
      <c r="Q84" s="30"/>
      <c r="R84" s="83">
        <f t="shared" ref="R84:R85" si="66">SUM(K84:Q84)</f>
        <v>174</v>
      </c>
      <c r="S84" s="82">
        <f t="shared" ref="S84:S85" si="67">SUM(H84,K84:Q84)</f>
        <v>733</v>
      </c>
      <c r="T84" s="83">
        <f t="shared" ref="T84:T85" si="68">SUM(G84,S84)</f>
        <v>20723</v>
      </c>
      <c r="U84" s="34"/>
      <c r="V84" s="115"/>
      <c r="W84" s="115"/>
    </row>
    <row r="85" spans="1:23">
      <c r="A85" s="76"/>
      <c r="B85" s="237"/>
      <c r="C85" s="76"/>
      <c r="D85" s="177">
        <f t="shared" si="65"/>
        <v>2017</v>
      </c>
      <c r="E85" s="30">
        <v>598</v>
      </c>
      <c r="F85" s="30">
        <v>19392</v>
      </c>
      <c r="G85" s="30">
        <v>19990</v>
      </c>
      <c r="H85" s="30">
        <v>571</v>
      </c>
      <c r="I85" s="90">
        <f t="shared" si="63"/>
        <v>20561</v>
      </c>
      <c r="J85" s="193">
        <f t="shared" si="64"/>
        <v>1029</v>
      </c>
      <c r="K85" s="82">
        <v>184</v>
      </c>
      <c r="L85" s="30"/>
      <c r="M85" s="30"/>
      <c r="N85" s="30"/>
      <c r="O85" s="30"/>
      <c r="P85" s="30"/>
      <c r="Q85" s="30"/>
      <c r="R85" s="83">
        <f t="shared" si="66"/>
        <v>184</v>
      </c>
      <c r="S85" s="82">
        <f t="shared" si="67"/>
        <v>755</v>
      </c>
      <c r="T85" s="83">
        <f t="shared" si="68"/>
        <v>20745</v>
      </c>
      <c r="U85" s="34"/>
      <c r="V85" s="115"/>
      <c r="W85" s="115"/>
    </row>
    <row r="86" spans="1:23">
      <c r="A86" s="76"/>
      <c r="B86" s="76"/>
      <c r="C86" s="191" t="s">
        <v>93</v>
      </c>
      <c r="D86" s="178"/>
      <c r="E86" s="31"/>
      <c r="F86" s="31"/>
      <c r="G86" s="32"/>
      <c r="H86" s="32"/>
      <c r="I86" s="91"/>
      <c r="J86" s="91"/>
      <c r="K86" s="84"/>
      <c r="L86" s="32"/>
      <c r="M86" s="32"/>
      <c r="N86" s="32"/>
      <c r="O86" s="175"/>
      <c r="P86" s="32"/>
      <c r="Q86" s="32"/>
      <c r="R86" s="85"/>
      <c r="S86" s="84"/>
      <c r="T86" s="85"/>
      <c r="U86" s="34"/>
      <c r="V86" s="115"/>
      <c r="W86" s="115"/>
    </row>
    <row r="87" spans="1:23" ht="12.75" customHeight="1">
      <c r="A87" s="76"/>
      <c r="B87" s="237" t="s">
        <v>94</v>
      </c>
      <c r="C87" s="76"/>
      <c r="D87" s="177"/>
      <c r="E87" s="30"/>
      <c r="F87" s="30"/>
      <c r="G87" s="30"/>
      <c r="H87" s="30"/>
      <c r="I87" s="90"/>
      <c r="J87" s="90"/>
      <c r="K87" s="195" t="s">
        <v>95</v>
      </c>
      <c r="L87" s="30"/>
      <c r="M87" s="30"/>
      <c r="N87" s="30"/>
      <c r="O87" s="30"/>
      <c r="P87" s="30"/>
      <c r="Q87" s="30"/>
      <c r="R87" s="83"/>
      <c r="S87" s="82"/>
      <c r="T87" s="83"/>
      <c r="U87" s="34"/>
      <c r="V87" s="115"/>
      <c r="W87" s="115"/>
    </row>
    <row r="88" spans="1:23">
      <c r="A88" s="76"/>
      <c r="B88" s="237"/>
      <c r="C88" s="76"/>
      <c r="D88" s="177">
        <v>2017</v>
      </c>
      <c r="E88" s="192">
        <v>1040</v>
      </c>
      <c r="F88" s="30">
        <v>33960</v>
      </c>
      <c r="G88" s="30">
        <v>35000</v>
      </c>
      <c r="H88" s="30">
        <v>571</v>
      </c>
      <c r="I88" s="90">
        <f t="shared" ref="I88" si="69">SUM(G88:H88)</f>
        <v>35571</v>
      </c>
      <c r="J88" s="193">
        <f t="shared" ref="J88" si="70">ROUNDUP(I88/20,0)</f>
        <v>1779</v>
      </c>
      <c r="K88" s="82">
        <v>184</v>
      </c>
      <c r="L88" s="30"/>
      <c r="M88" s="30"/>
      <c r="N88" s="30"/>
      <c r="O88" s="30"/>
      <c r="P88" s="30"/>
      <c r="Q88" s="30"/>
      <c r="R88" s="83">
        <f t="shared" ref="R88" si="71">SUM(K88:Q88)</f>
        <v>184</v>
      </c>
      <c r="S88" s="82">
        <f t="shared" ref="S88" si="72">SUM(H88,K88:Q88)</f>
        <v>755</v>
      </c>
      <c r="T88" s="83">
        <f t="shared" ref="T88" si="73">SUM(G88,S88)</f>
        <v>35755</v>
      </c>
      <c r="U88" s="34"/>
      <c r="V88" s="115"/>
      <c r="W88" s="115"/>
    </row>
    <row r="89" spans="1:23">
      <c r="A89" s="76"/>
      <c r="B89" s="194" t="s">
        <v>96</v>
      </c>
      <c r="C89" s="76"/>
      <c r="D89" s="178"/>
      <c r="E89" s="31"/>
      <c r="F89" s="31"/>
      <c r="G89" s="32"/>
      <c r="H89" s="32"/>
      <c r="I89" s="91"/>
      <c r="J89" s="91"/>
      <c r="K89" s="84"/>
      <c r="L89" s="32"/>
      <c r="M89" s="32"/>
      <c r="N89" s="32"/>
      <c r="O89" s="175"/>
      <c r="P89" s="32"/>
      <c r="Q89" s="32"/>
      <c r="R89" s="85"/>
      <c r="S89" s="84"/>
      <c r="T89" s="85"/>
      <c r="U89" s="34"/>
      <c r="V89" s="115"/>
      <c r="W89" s="115"/>
    </row>
    <row r="90" spans="1:23" ht="12.75" customHeight="1">
      <c r="A90" s="76"/>
      <c r="B90" s="237" t="s">
        <v>42</v>
      </c>
      <c r="C90" s="145"/>
      <c r="D90" s="177">
        <v>2013</v>
      </c>
      <c r="E90" s="30">
        <v>516</v>
      </c>
      <c r="F90" s="30">
        <v>16718</v>
      </c>
      <c r="G90" s="30">
        <v>17234</v>
      </c>
      <c r="H90" s="30">
        <v>522</v>
      </c>
      <c r="I90" s="90">
        <f t="shared" ref="I90:I94" si="74">SUM(G90:H90)</f>
        <v>17756</v>
      </c>
      <c r="J90" s="90">
        <f t="shared" ref="J90:J94" si="75">ROUNDUP(I90/20,0)</f>
        <v>888</v>
      </c>
      <c r="K90" s="82">
        <v>170</v>
      </c>
      <c r="L90" s="30"/>
      <c r="M90" s="30"/>
      <c r="N90" s="30"/>
      <c r="O90" s="30"/>
      <c r="P90" s="30"/>
      <c r="Q90" s="30"/>
      <c r="R90" s="83">
        <f>SUM(K90:Q90)</f>
        <v>170</v>
      </c>
      <c r="S90" s="82">
        <f>SUM(H90,K90:Q90)</f>
        <v>692</v>
      </c>
      <c r="T90" s="83">
        <f>SUM(G90,S90)</f>
        <v>17926</v>
      </c>
      <c r="U90" s="34"/>
      <c r="V90" s="115"/>
      <c r="W90" s="115"/>
    </row>
    <row r="91" spans="1:23">
      <c r="A91" s="76"/>
      <c r="B91" s="237"/>
      <c r="C91" s="145"/>
      <c r="D91" s="177">
        <f>D90+1</f>
        <v>2014</v>
      </c>
      <c r="E91" s="30">
        <v>516</v>
      </c>
      <c r="F91" s="30">
        <v>16718</v>
      </c>
      <c r="G91" s="30">
        <v>17234</v>
      </c>
      <c r="H91" s="30">
        <v>522</v>
      </c>
      <c r="I91" s="90">
        <f t="shared" si="74"/>
        <v>17756</v>
      </c>
      <c r="J91" s="90">
        <f t="shared" si="75"/>
        <v>888</v>
      </c>
      <c r="K91" s="82">
        <v>174</v>
      </c>
      <c r="L91" s="30"/>
      <c r="M91" s="30"/>
      <c r="N91" s="30"/>
      <c r="O91" s="30"/>
      <c r="P91" s="30"/>
      <c r="Q91" s="30"/>
      <c r="R91" s="83">
        <f>SUM(K91:Q91)</f>
        <v>174</v>
      </c>
      <c r="S91" s="82">
        <f>SUM(H91,K91:Q91)</f>
        <v>696</v>
      </c>
      <c r="T91" s="83">
        <f>SUM(G91,S91)</f>
        <v>17930</v>
      </c>
      <c r="U91" s="34"/>
      <c r="V91" s="115"/>
      <c r="W91" s="115"/>
    </row>
    <row r="92" spans="1:23">
      <c r="A92" s="76"/>
      <c r="B92" s="237"/>
      <c r="C92" s="145"/>
      <c r="D92" s="177">
        <f t="shared" ref="D92:D94" si="76">D91+1</f>
        <v>2015</v>
      </c>
      <c r="E92" s="30">
        <v>516</v>
      </c>
      <c r="F92" s="30">
        <v>16718</v>
      </c>
      <c r="G92" s="30">
        <v>17234</v>
      </c>
      <c r="H92" s="30">
        <v>559</v>
      </c>
      <c r="I92" s="90">
        <f t="shared" si="74"/>
        <v>17793</v>
      </c>
      <c r="J92" s="90">
        <f t="shared" si="75"/>
        <v>890</v>
      </c>
      <c r="K92" s="82">
        <v>174</v>
      </c>
      <c r="L92" s="30"/>
      <c r="M92" s="30"/>
      <c r="N92" s="30"/>
      <c r="O92" s="30"/>
      <c r="P92" s="30"/>
      <c r="Q92" s="30"/>
      <c r="R92" s="83">
        <f>SUM(K92:Q92)</f>
        <v>174</v>
      </c>
      <c r="S92" s="82">
        <f>SUM(H92,K92:Q92)</f>
        <v>733</v>
      </c>
      <c r="T92" s="83">
        <f>SUM(G92,S92)</f>
        <v>17967</v>
      </c>
      <c r="U92" s="34"/>
      <c r="V92" s="115"/>
      <c r="W92" s="115"/>
    </row>
    <row r="93" spans="1:23">
      <c r="A93" s="76"/>
      <c r="B93" s="237"/>
      <c r="C93" s="145"/>
      <c r="D93" s="177">
        <f t="shared" si="76"/>
        <v>2016</v>
      </c>
      <c r="E93" s="30">
        <v>516</v>
      </c>
      <c r="F93" s="30">
        <v>16718</v>
      </c>
      <c r="G93" s="30">
        <v>17234</v>
      </c>
      <c r="H93" s="30">
        <v>559</v>
      </c>
      <c r="I93" s="90">
        <f t="shared" si="74"/>
        <v>17793</v>
      </c>
      <c r="J93" s="90">
        <f t="shared" si="75"/>
        <v>890</v>
      </c>
      <c r="K93" s="82">
        <v>174</v>
      </c>
      <c r="L93" s="30"/>
      <c r="M93" s="30"/>
      <c r="N93" s="30"/>
      <c r="O93" s="30"/>
      <c r="P93" s="30"/>
      <c r="Q93" s="30"/>
      <c r="R93" s="83">
        <f t="shared" ref="R93:R94" si="77">SUM(K93:Q93)</f>
        <v>174</v>
      </c>
      <c r="S93" s="82">
        <f t="shared" ref="S93:S94" si="78">SUM(H93,K93:Q93)</f>
        <v>733</v>
      </c>
      <c r="T93" s="83">
        <f t="shared" ref="T93:T94" si="79">SUM(G93,S93)</f>
        <v>17967</v>
      </c>
      <c r="U93" s="34"/>
      <c r="V93" s="115"/>
      <c r="W93" s="115"/>
    </row>
    <row r="94" spans="1:23">
      <c r="A94" s="76"/>
      <c r="B94" s="237"/>
      <c r="C94" s="145"/>
      <c r="D94" s="177">
        <f t="shared" si="76"/>
        <v>2017</v>
      </c>
      <c r="E94" s="30">
        <v>516</v>
      </c>
      <c r="F94" s="30">
        <v>16718</v>
      </c>
      <c r="G94" s="30">
        <v>17234</v>
      </c>
      <c r="H94" s="30">
        <v>571</v>
      </c>
      <c r="I94" s="90">
        <f t="shared" si="74"/>
        <v>17805</v>
      </c>
      <c r="J94" s="90">
        <f t="shared" si="75"/>
        <v>891</v>
      </c>
      <c r="K94" s="82">
        <v>184</v>
      </c>
      <c r="L94" s="30"/>
      <c r="M94" s="30"/>
      <c r="N94" s="30"/>
      <c r="O94" s="30"/>
      <c r="P94" s="30"/>
      <c r="Q94" s="30"/>
      <c r="R94" s="83">
        <f t="shared" si="77"/>
        <v>184</v>
      </c>
      <c r="S94" s="82">
        <f t="shared" si="78"/>
        <v>755</v>
      </c>
      <c r="T94" s="83">
        <f t="shared" si="79"/>
        <v>17989</v>
      </c>
      <c r="U94" s="34"/>
      <c r="V94" s="115"/>
      <c r="W94" s="115"/>
    </row>
    <row r="95" spans="1:23" ht="9" customHeight="1">
      <c r="A95" s="76"/>
      <c r="B95" s="76"/>
      <c r="C95" s="145"/>
      <c r="D95" s="178"/>
      <c r="E95" s="31"/>
      <c r="F95" s="31"/>
      <c r="G95" s="32"/>
      <c r="H95" s="32"/>
      <c r="I95" s="91"/>
      <c r="J95" s="91"/>
      <c r="K95" s="84"/>
      <c r="L95" s="32"/>
      <c r="M95" s="32"/>
      <c r="N95" s="32"/>
      <c r="O95" s="175" t="s">
        <v>88</v>
      </c>
      <c r="P95" s="32"/>
      <c r="Q95" s="32"/>
      <c r="R95" s="85"/>
      <c r="S95" s="84"/>
      <c r="T95" s="85"/>
      <c r="U95" s="34"/>
      <c r="V95" s="115"/>
      <c r="W95" s="115"/>
    </row>
    <row r="96" spans="1:23">
      <c r="A96" s="76"/>
      <c r="B96" s="237" t="s">
        <v>43</v>
      </c>
      <c r="C96" s="145"/>
      <c r="D96" s="177">
        <v>2013</v>
      </c>
      <c r="E96" s="30">
        <v>516</v>
      </c>
      <c r="F96" s="30">
        <v>16718</v>
      </c>
      <c r="G96" s="30">
        <v>17234</v>
      </c>
      <c r="H96" s="30">
        <v>512</v>
      </c>
      <c r="I96" s="90">
        <f t="shared" ref="I96:I100" si="80">SUM(G96:H96)</f>
        <v>17746</v>
      </c>
      <c r="J96" s="90">
        <f t="shared" ref="J96:J100" si="81">ROUNDUP(I96/20,0)</f>
        <v>888</v>
      </c>
      <c r="K96" s="82"/>
      <c r="L96" s="30"/>
      <c r="M96" s="30"/>
      <c r="N96" s="30"/>
      <c r="O96" s="30"/>
      <c r="P96" s="30"/>
      <c r="Q96" s="30"/>
      <c r="R96" s="83">
        <f>SUM(K96:Q96)</f>
        <v>0</v>
      </c>
      <c r="S96" s="82">
        <f>SUM(H96,K96:Q96)</f>
        <v>512</v>
      </c>
      <c r="T96" s="83">
        <f>SUM(G96,S96)</f>
        <v>17746</v>
      </c>
      <c r="U96" s="34"/>
      <c r="V96" s="115"/>
      <c r="W96" s="115"/>
    </row>
    <row r="97" spans="1:23">
      <c r="A97" s="76"/>
      <c r="B97" s="237"/>
      <c r="C97" s="145"/>
      <c r="D97" s="177">
        <f>D96+1</f>
        <v>2014</v>
      </c>
      <c r="E97" s="30">
        <v>516</v>
      </c>
      <c r="F97" s="30">
        <v>16718</v>
      </c>
      <c r="G97" s="30">
        <v>17234</v>
      </c>
      <c r="H97" s="30">
        <v>512</v>
      </c>
      <c r="I97" s="90">
        <f t="shared" si="80"/>
        <v>17746</v>
      </c>
      <c r="J97" s="90">
        <f t="shared" si="81"/>
        <v>888</v>
      </c>
      <c r="K97" s="82"/>
      <c r="L97" s="30"/>
      <c r="M97" s="30"/>
      <c r="N97" s="30"/>
      <c r="O97" s="30"/>
      <c r="P97" s="30"/>
      <c r="Q97" s="30"/>
      <c r="R97" s="83">
        <f>SUM(K97:Q97)</f>
        <v>0</v>
      </c>
      <c r="S97" s="82">
        <f>SUM(H97,K97:Q97)</f>
        <v>512</v>
      </c>
      <c r="T97" s="83">
        <f>SUM(G97,S97)</f>
        <v>17746</v>
      </c>
      <c r="U97" s="34"/>
      <c r="V97" s="115"/>
      <c r="W97" s="115"/>
    </row>
    <row r="98" spans="1:23">
      <c r="A98" s="76"/>
      <c r="B98" s="237"/>
      <c r="C98" s="145"/>
      <c r="D98" s="177">
        <f t="shared" ref="D98:D100" si="82">D97+1</f>
        <v>2015</v>
      </c>
      <c r="E98" s="30">
        <v>516</v>
      </c>
      <c r="F98" s="30">
        <v>16718</v>
      </c>
      <c r="G98" s="30">
        <v>17234</v>
      </c>
      <c r="H98" s="30">
        <v>512</v>
      </c>
      <c r="I98" s="90">
        <f t="shared" si="80"/>
        <v>17746</v>
      </c>
      <c r="J98" s="90">
        <f t="shared" si="81"/>
        <v>888</v>
      </c>
      <c r="K98" s="82"/>
      <c r="L98" s="30"/>
      <c r="M98" s="30"/>
      <c r="N98" s="30"/>
      <c r="O98" s="30"/>
      <c r="P98" s="30"/>
      <c r="Q98" s="30"/>
      <c r="R98" s="83">
        <f>SUM(K98:Q98)</f>
        <v>0</v>
      </c>
      <c r="S98" s="82">
        <f>SUM(H98,K98:Q98)</f>
        <v>512</v>
      </c>
      <c r="T98" s="83">
        <f>SUM(G98,S98)</f>
        <v>17746</v>
      </c>
      <c r="U98" s="34"/>
      <c r="V98" s="115"/>
      <c r="W98" s="115"/>
    </row>
    <row r="99" spans="1:23">
      <c r="A99" s="76"/>
      <c r="B99" s="237"/>
      <c r="C99" s="145"/>
      <c r="D99" s="177">
        <f t="shared" si="82"/>
        <v>2016</v>
      </c>
      <c r="E99" s="30">
        <v>516</v>
      </c>
      <c r="F99" s="30">
        <v>16718</v>
      </c>
      <c r="G99" s="30">
        <v>17234</v>
      </c>
      <c r="H99" s="30">
        <v>512</v>
      </c>
      <c r="I99" s="90">
        <f t="shared" si="80"/>
        <v>17746</v>
      </c>
      <c r="J99" s="90">
        <f t="shared" si="81"/>
        <v>888</v>
      </c>
      <c r="K99" s="82"/>
      <c r="L99" s="30"/>
      <c r="M99" s="30"/>
      <c r="N99" s="30"/>
      <c r="O99" s="30">
        <v>300</v>
      </c>
      <c r="P99" s="30"/>
      <c r="Q99" s="30"/>
      <c r="R99" s="83">
        <f t="shared" ref="R99:R100" si="83">SUM(K99:Q99)</f>
        <v>300</v>
      </c>
      <c r="S99" s="82">
        <f t="shared" ref="S99:S100" si="84">SUM(H99,K99:Q99)</f>
        <v>812</v>
      </c>
      <c r="T99" s="83">
        <f t="shared" ref="T99:T100" si="85">SUM(G99,S99)</f>
        <v>18046</v>
      </c>
      <c r="U99" s="34"/>
      <c r="V99" s="115"/>
      <c r="W99" s="115"/>
    </row>
    <row r="100" spans="1:23">
      <c r="A100" s="76"/>
      <c r="B100" s="237"/>
      <c r="C100" s="145"/>
      <c r="D100" s="177">
        <f t="shared" si="82"/>
        <v>2017</v>
      </c>
      <c r="E100" s="30">
        <v>516</v>
      </c>
      <c r="F100" s="30">
        <v>16718</v>
      </c>
      <c r="G100" s="30">
        <v>17234</v>
      </c>
      <c r="H100" s="30">
        <v>512</v>
      </c>
      <c r="I100" s="90">
        <f t="shared" si="80"/>
        <v>17746</v>
      </c>
      <c r="J100" s="90">
        <f t="shared" si="81"/>
        <v>888</v>
      </c>
      <c r="K100" s="82"/>
      <c r="L100" s="30"/>
      <c r="M100" s="30"/>
      <c r="N100" s="30"/>
      <c r="O100" s="30">
        <v>300</v>
      </c>
      <c r="P100" s="30"/>
      <c r="Q100" s="30"/>
      <c r="R100" s="83">
        <f t="shared" si="83"/>
        <v>300</v>
      </c>
      <c r="S100" s="82">
        <f t="shared" si="84"/>
        <v>812</v>
      </c>
      <c r="T100" s="83">
        <f t="shared" si="85"/>
        <v>18046</v>
      </c>
      <c r="U100" s="34"/>
      <c r="V100" s="115"/>
      <c r="W100" s="115"/>
    </row>
    <row r="101" spans="1:23" ht="9" customHeight="1">
      <c r="A101" s="76"/>
      <c r="B101" s="145"/>
      <c r="C101" s="145"/>
      <c r="D101" s="178"/>
      <c r="E101" s="31"/>
      <c r="F101" s="31"/>
      <c r="G101" s="32"/>
      <c r="H101" s="32"/>
      <c r="I101" s="91"/>
      <c r="J101" s="91"/>
      <c r="K101" s="84"/>
      <c r="L101" s="32"/>
      <c r="M101" s="32"/>
      <c r="N101" s="32"/>
      <c r="O101" s="32"/>
      <c r="P101" s="32"/>
      <c r="Q101" s="32"/>
      <c r="R101" s="85"/>
      <c r="S101" s="84"/>
      <c r="T101" s="85"/>
      <c r="U101" s="34"/>
      <c r="V101" s="115"/>
      <c r="W101" s="115"/>
    </row>
    <row r="102" spans="1:23" ht="12.75" customHeight="1">
      <c r="A102" s="76"/>
      <c r="B102" s="237" t="s">
        <v>44</v>
      </c>
      <c r="C102" s="76"/>
      <c r="D102" s="177">
        <v>2013</v>
      </c>
      <c r="E102" s="30">
        <v>516</v>
      </c>
      <c r="F102" s="30">
        <v>16718</v>
      </c>
      <c r="G102" s="30">
        <v>17234</v>
      </c>
      <c r="H102" s="30">
        <v>512</v>
      </c>
      <c r="I102" s="90">
        <f t="shared" ref="I102:I106" si="86">SUM(G102:H102)</f>
        <v>17746</v>
      </c>
      <c r="J102" s="90">
        <f t="shared" ref="J102:J106" si="87">ROUNDUP(I102/20,0)</f>
        <v>888</v>
      </c>
      <c r="K102" s="82"/>
      <c r="L102" s="30"/>
      <c r="M102" s="30"/>
      <c r="N102" s="30"/>
      <c r="O102" s="30"/>
      <c r="P102" s="30"/>
      <c r="Q102" s="30"/>
      <c r="R102" s="83">
        <f>SUM(K102:Q102)</f>
        <v>0</v>
      </c>
      <c r="S102" s="82">
        <f>SUM(H102,K102:Q102)</f>
        <v>512</v>
      </c>
      <c r="T102" s="83">
        <f>SUM(G102,S102)</f>
        <v>17746</v>
      </c>
      <c r="U102" s="34"/>
      <c r="V102" s="115"/>
      <c r="W102" s="115"/>
    </row>
    <row r="103" spans="1:23">
      <c r="A103" s="76"/>
      <c r="B103" s="237"/>
      <c r="C103" s="76"/>
      <c r="D103" s="177">
        <f>D102+1</f>
        <v>2014</v>
      </c>
      <c r="E103" s="30">
        <v>516</v>
      </c>
      <c r="F103" s="30">
        <v>16718</v>
      </c>
      <c r="G103" s="30">
        <v>17234</v>
      </c>
      <c r="H103" s="30">
        <v>512</v>
      </c>
      <c r="I103" s="90">
        <f t="shared" si="86"/>
        <v>17746</v>
      </c>
      <c r="J103" s="90">
        <f t="shared" si="87"/>
        <v>888</v>
      </c>
      <c r="K103" s="82"/>
      <c r="L103" s="30"/>
      <c r="M103" s="30"/>
      <c r="N103" s="30"/>
      <c r="O103" s="30"/>
      <c r="P103" s="30"/>
      <c r="Q103" s="30"/>
      <c r="R103" s="83">
        <f>SUM(K103:Q103)</f>
        <v>0</v>
      </c>
      <c r="S103" s="82">
        <f>SUM(H103,K103:Q103)</f>
        <v>512</v>
      </c>
      <c r="T103" s="83">
        <f>SUM(G103,S103)</f>
        <v>17746</v>
      </c>
      <c r="U103" s="34"/>
      <c r="V103" s="115"/>
      <c r="W103" s="115"/>
    </row>
    <row r="104" spans="1:23">
      <c r="A104" s="76"/>
      <c r="B104" s="237"/>
      <c r="C104" s="76"/>
      <c r="D104" s="177">
        <f t="shared" ref="D104:D106" si="88">D103+1</f>
        <v>2015</v>
      </c>
      <c r="E104" s="30">
        <v>516</v>
      </c>
      <c r="F104" s="30">
        <v>16718</v>
      </c>
      <c r="G104" s="30">
        <v>17234</v>
      </c>
      <c r="H104" s="30">
        <v>527</v>
      </c>
      <c r="I104" s="90">
        <f t="shared" si="86"/>
        <v>17761</v>
      </c>
      <c r="J104" s="90">
        <f t="shared" si="87"/>
        <v>889</v>
      </c>
      <c r="K104" s="82"/>
      <c r="L104" s="30"/>
      <c r="M104" s="30"/>
      <c r="N104" s="30"/>
      <c r="O104" s="30"/>
      <c r="P104" s="30"/>
      <c r="Q104" s="30"/>
      <c r="R104" s="83">
        <f>SUM(K104:Q104)</f>
        <v>0</v>
      </c>
      <c r="S104" s="82">
        <f>SUM(H104,K104:Q104)</f>
        <v>527</v>
      </c>
      <c r="T104" s="83">
        <f>SUM(G104,S104)</f>
        <v>17761</v>
      </c>
      <c r="U104" s="34"/>
      <c r="V104" s="115"/>
      <c r="W104" s="115"/>
    </row>
    <row r="105" spans="1:23">
      <c r="A105" s="76"/>
      <c r="B105" s="237"/>
      <c r="C105" s="76"/>
      <c r="D105" s="177">
        <f t="shared" si="88"/>
        <v>2016</v>
      </c>
      <c r="E105" s="30">
        <v>516</v>
      </c>
      <c r="F105" s="30">
        <v>16718</v>
      </c>
      <c r="G105" s="30">
        <v>17234</v>
      </c>
      <c r="H105" s="30">
        <v>559</v>
      </c>
      <c r="I105" s="90">
        <f t="shared" si="86"/>
        <v>17793</v>
      </c>
      <c r="J105" s="90">
        <f t="shared" si="87"/>
        <v>890</v>
      </c>
      <c r="K105" s="82"/>
      <c r="L105" s="30"/>
      <c r="M105" s="30"/>
      <c r="N105" s="30"/>
      <c r="O105" s="30"/>
      <c r="P105" s="30"/>
      <c r="Q105" s="30"/>
      <c r="R105" s="83">
        <f t="shared" ref="R105:R106" si="89">SUM(K105:Q105)</f>
        <v>0</v>
      </c>
      <c r="S105" s="82">
        <f t="shared" ref="S105:S106" si="90">SUM(H105,K105:Q105)</f>
        <v>559</v>
      </c>
      <c r="T105" s="83">
        <f t="shared" ref="T105:T106" si="91">SUM(G105,S105)</f>
        <v>17793</v>
      </c>
      <c r="U105" s="34"/>
      <c r="V105" s="115"/>
      <c r="W105" s="115"/>
    </row>
    <row r="106" spans="1:23">
      <c r="A106" s="76"/>
      <c r="B106" s="237"/>
      <c r="C106" s="76"/>
      <c r="D106" s="177">
        <f t="shared" si="88"/>
        <v>2017</v>
      </c>
      <c r="E106" s="30">
        <v>516</v>
      </c>
      <c r="F106" s="30">
        <v>16718</v>
      </c>
      <c r="G106" s="30">
        <v>17234</v>
      </c>
      <c r="H106" s="30">
        <v>559</v>
      </c>
      <c r="I106" s="90">
        <f t="shared" si="86"/>
        <v>17793</v>
      </c>
      <c r="J106" s="90">
        <f t="shared" si="87"/>
        <v>890</v>
      </c>
      <c r="K106" s="82"/>
      <c r="L106" s="30"/>
      <c r="M106" s="30"/>
      <c r="N106" s="30"/>
      <c r="O106" s="30"/>
      <c r="P106" s="30"/>
      <c r="Q106" s="30"/>
      <c r="R106" s="83">
        <f t="shared" si="89"/>
        <v>0</v>
      </c>
      <c r="S106" s="82">
        <f t="shared" si="90"/>
        <v>559</v>
      </c>
      <c r="T106" s="83">
        <f t="shared" si="91"/>
        <v>17793</v>
      </c>
      <c r="U106" s="34"/>
      <c r="V106" s="115"/>
      <c r="W106" s="115"/>
    </row>
    <row r="107" spans="1:23">
      <c r="A107" s="76"/>
      <c r="B107" s="194"/>
      <c r="C107" s="191" t="s">
        <v>101</v>
      </c>
      <c r="D107" s="178"/>
      <c r="E107" s="31"/>
      <c r="F107" s="31"/>
      <c r="G107" s="32"/>
      <c r="H107" s="32"/>
      <c r="I107" s="91"/>
      <c r="J107" s="91"/>
      <c r="K107" s="195"/>
      <c r="L107" s="32"/>
      <c r="M107" s="32"/>
      <c r="N107" s="32"/>
      <c r="O107" s="175"/>
      <c r="P107" s="32"/>
      <c r="Q107" s="32"/>
      <c r="R107" s="85"/>
      <c r="S107" s="84"/>
      <c r="T107" s="85"/>
      <c r="U107" s="34"/>
      <c r="V107" s="115"/>
      <c r="W107" s="115"/>
    </row>
    <row r="108" spans="1:23">
      <c r="A108" s="76"/>
      <c r="B108" s="237" t="s">
        <v>94</v>
      </c>
      <c r="C108" s="172"/>
      <c r="D108" s="177"/>
      <c r="E108" s="30"/>
      <c r="F108" s="30"/>
      <c r="G108" s="30"/>
      <c r="H108" s="30"/>
      <c r="I108" s="90"/>
      <c r="J108" s="90"/>
      <c r="K108" s="195" t="s">
        <v>102</v>
      </c>
      <c r="L108" s="30"/>
      <c r="M108" s="30"/>
      <c r="N108" s="30"/>
      <c r="O108" s="30"/>
      <c r="P108" s="30"/>
      <c r="Q108" s="30"/>
      <c r="R108" s="83"/>
      <c r="S108" s="82"/>
      <c r="T108" s="83"/>
      <c r="U108" s="34"/>
      <c r="V108" s="115"/>
      <c r="W108" s="115"/>
    </row>
    <row r="109" spans="1:23">
      <c r="A109" s="76"/>
      <c r="B109" s="237"/>
      <c r="C109" s="172"/>
      <c r="D109" s="177">
        <v>2017</v>
      </c>
      <c r="E109" s="30">
        <v>404</v>
      </c>
      <c r="F109" s="30">
        <v>13068</v>
      </c>
      <c r="G109" s="30">
        <v>13472</v>
      </c>
      <c r="H109" s="30">
        <v>571</v>
      </c>
      <c r="I109" s="90">
        <f t="shared" ref="I109" si="92">SUM(G109:H109)</f>
        <v>14043</v>
      </c>
      <c r="J109" s="90">
        <f t="shared" ref="J109" si="93">ROUNDUP(I109/20,0)</f>
        <v>703</v>
      </c>
      <c r="K109" s="82">
        <v>184</v>
      </c>
      <c r="L109" s="30"/>
      <c r="M109" s="30"/>
      <c r="N109" s="30"/>
      <c r="O109" s="30"/>
      <c r="P109" s="30"/>
      <c r="Q109" s="30"/>
      <c r="R109" s="83">
        <f t="shared" ref="R109" si="94">SUM(K109:Q109)</f>
        <v>184</v>
      </c>
      <c r="S109" s="82">
        <f t="shared" ref="S109" si="95">SUM(H109,K109:Q109)</f>
        <v>755</v>
      </c>
      <c r="T109" s="83">
        <f t="shared" ref="T109" si="96">SUM(G109,S109)</f>
        <v>14227</v>
      </c>
      <c r="U109" s="34"/>
      <c r="V109" s="115"/>
      <c r="W109" s="115"/>
    </row>
    <row r="110" spans="1:23">
      <c r="A110" s="145"/>
      <c r="B110" s="145"/>
      <c r="C110" s="145"/>
      <c r="D110" s="29"/>
      <c r="E110" s="30"/>
      <c r="F110" s="30"/>
      <c r="G110" s="30"/>
      <c r="H110" s="30"/>
      <c r="I110" s="92"/>
      <c r="J110" s="92"/>
      <c r="K110" s="86"/>
      <c r="L110" s="87"/>
      <c r="M110" s="87"/>
      <c r="N110" s="87"/>
      <c r="O110" s="87"/>
      <c r="P110" s="87"/>
      <c r="Q110" s="87"/>
      <c r="R110" s="88"/>
      <c r="S110" s="86"/>
      <c r="T110" s="88"/>
      <c r="U110" s="34"/>
      <c r="V110" s="115"/>
      <c r="W110" s="115"/>
    </row>
    <row r="111" spans="1:23">
      <c r="A111" s="34"/>
      <c r="B111" s="34"/>
      <c r="C111" s="34"/>
      <c r="D111" s="34"/>
      <c r="E111" s="34"/>
      <c r="F111" s="34"/>
      <c r="G111" s="34"/>
      <c r="H111" s="34"/>
      <c r="I111" s="34"/>
      <c r="J111" s="34"/>
      <c r="K111" s="120"/>
      <c r="L111" s="34"/>
      <c r="M111" s="34"/>
      <c r="N111" s="34"/>
      <c r="O111" s="34"/>
      <c r="P111" s="34"/>
      <c r="Q111" s="34"/>
      <c r="R111" s="34"/>
      <c r="S111" s="34"/>
      <c r="T111" s="34"/>
      <c r="U111" s="34"/>
      <c r="V111" s="115"/>
      <c r="W111" s="115"/>
    </row>
    <row r="112" spans="1:23">
      <c r="A112" s="239" t="s">
        <v>0</v>
      </c>
      <c r="B112" s="239"/>
      <c r="C112" s="239"/>
      <c r="D112" s="239"/>
      <c r="E112" s="239"/>
      <c r="F112" s="239"/>
      <c r="G112" s="239"/>
      <c r="H112" s="239"/>
      <c r="I112" s="239"/>
      <c r="J112" s="239"/>
      <c r="K112" s="239"/>
      <c r="L112" s="239"/>
      <c r="M112" s="239"/>
      <c r="N112" s="239"/>
      <c r="O112" s="239"/>
      <c r="P112" s="239"/>
      <c r="Q112" s="239"/>
      <c r="R112" s="239"/>
      <c r="S112" s="239"/>
      <c r="T112" s="34"/>
      <c r="U112" s="34"/>
      <c r="V112" s="115"/>
      <c r="W112" s="115"/>
    </row>
    <row r="113" spans="1:28">
      <c r="A113" s="66" t="s">
        <v>97</v>
      </c>
      <c r="B113" s="66"/>
      <c r="C113" s="66"/>
      <c r="D113" s="66"/>
      <c r="E113" s="66"/>
      <c r="F113" s="66"/>
      <c r="G113" s="66"/>
      <c r="H113" s="66"/>
      <c r="I113" s="66"/>
      <c r="J113" s="66"/>
      <c r="K113" s="66"/>
      <c r="L113" s="66"/>
      <c r="M113" s="66"/>
      <c r="N113" s="66"/>
      <c r="O113" s="66"/>
      <c r="P113" s="66"/>
      <c r="Q113" s="66"/>
      <c r="R113" s="66"/>
      <c r="S113" s="66"/>
      <c r="T113" s="34"/>
      <c r="U113" s="34"/>
    </row>
    <row r="114" spans="1:28">
      <c r="A114" s="67" t="s">
        <v>98</v>
      </c>
      <c r="B114" s="67"/>
      <c r="C114" s="67"/>
      <c r="D114" s="67"/>
      <c r="E114" s="67"/>
      <c r="F114" s="67"/>
      <c r="G114" s="67"/>
      <c r="H114" s="67"/>
      <c r="I114" s="67"/>
      <c r="J114" s="67"/>
      <c r="K114" s="67"/>
      <c r="L114" s="67"/>
      <c r="M114" s="67"/>
      <c r="N114" s="67"/>
      <c r="O114" s="67"/>
      <c r="P114" s="67"/>
      <c r="Q114" s="67"/>
      <c r="R114" s="67"/>
      <c r="S114" s="34"/>
      <c r="T114" s="34"/>
      <c r="U114" s="34"/>
    </row>
    <row r="115" spans="1:28">
      <c r="A115" s="67" t="s">
        <v>99</v>
      </c>
      <c r="B115" s="67"/>
      <c r="C115" s="67"/>
      <c r="D115" s="67"/>
      <c r="E115" s="67"/>
      <c r="F115" s="67"/>
      <c r="G115" s="67"/>
      <c r="H115" s="67"/>
      <c r="I115" s="67"/>
      <c r="J115" s="67"/>
      <c r="K115" s="67"/>
      <c r="L115" s="67"/>
      <c r="M115" s="67"/>
      <c r="N115" s="67"/>
      <c r="O115" s="67"/>
      <c r="P115" s="67"/>
      <c r="Q115" s="67"/>
      <c r="R115" s="67"/>
      <c r="S115" s="34"/>
      <c r="T115" s="34"/>
      <c r="U115" s="34"/>
    </row>
    <row r="116" spans="1:28">
      <c r="A116" s="67" t="s">
        <v>100</v>
      </c>
      <c r="B116" s="67"/>
      <c r="C116" s="67"/>
      <c r="D116" s="67"/>
      <c r="E116" s="67"/>
      <c r="F116" s="67"/>
      <c r="G116" s="67"/>
      <c r="H116" s="67"/>
      <c r="I116" s="67"/>
      <c r="J116" s="67"/>
      <c r="K116" s="67"/>
      <c r="L116" s="67"/>
      <c r="M116" s="67"/>
      <c r="N116" s="67"/>
      <c r="O116" s="67"/>
      <c r="P116" s="67"/>
      <c r="Q116" s="67"/>
      <c r="R116" s="67"/>
      <c r="S116" s="34"/>
      <c r="T116" s="34"/>
      <c r="U116" s="34"/>
    </row>
    <row r="117" spans="1:28">
      <c r="A117" s="67" t="s">
        <v>52</v>
      </c>
      <c r="B117" s="67"/>
      <c r="C117" s="67"/>
      <c r="D117" s="67"/>
      <c r="E117" s="67"/>
      <c r="F117" s="67"/>
      <c r="G117" s="67"/>
      <c r="H117" s="67"/>
      <c r="I117" s="67"/>
      <c r="J117" s="67"/>
      <c r="K117" s="67"/>
      <c r="L117" s="67"/>
      <c r="M117" s="67"/>
      <c r="N117" s="67"/>
      <c r="O117" s="67"/>
      <c r="P117" s="67"/>
      <c r="Q117" s="67"/>
      <c r="R117" s="67"/>
      <c r="S117" s="34"/>
      <c r="T117" s="34"/>
      <c r="U117" s="34"/>
    </row>
    <row r="118" spans="1:28">
      <c r="A118" s="67" t="s">
        <v>103</v>
      </c>
      <c r="B118" s="67"/>
      <c r="C118" s="67"/>
      <c r="D118" s="67"/>
      <c r="E118" s="67"/>
      <c r="F118" s="67"/>
      <c r="G118" s="67"/>
      <c r="H118" s="67"/>
      <c r="I118" s="67"/>
      <c r="J118" s="67"/>
      <c r="K118" s="67"/>
      <c r="L118" s="67"/>
      <c r="M118" s="67"/>
      <c r="N118" s="67"/>
      <c r="O118" s="67"/>
      <c r="P118" s="67"/>
      <c r="Q118" s="67"/>
      <c r="R118" s="67"/>
      <c r="S118" s="34"/>
      <c r="T118" s="34"/>
      <c r="U118" s="34"/>
    </row>
    <row r="119" spans="1:28">
      <c r="A119" s="67"/>
      <c r="B119" s="67" t="s">
        <v>106</v>
      </c>
      <c r="C119" s="67"/>
      <c r="D119" s="67"/>
      <c r="E119" s="196" t="s">
        <v>104</v>
      </c>
      <c r="F119" s="67"/>
      <c r="G119" s="67"/>
      <c r="H119" s="67"/>
      <c r="I119" s="67"/>
      <c r="J119" s="67"/>
      <c r="K119" s="67" t="s">
        <v>107</v>
      </c>
      <c r="L119" s="67"/>
      <c r="M119" s="196" t="s">
        <v>105</v>
      </c>
      <c r="N119" s="67"/>
      <c r="O119" s="67"/>
      <c r="P119" s="67"/>
      <c r="Q119" s="67"/>
      <c r="R119" s="67"/>
      <c r="S119" s="34"/>
      <c r="T119" s="34"/>
      <c r="U119" s="34"/>
    </row>
    <row r="120" spans="1:28">
      <c r="A120" s="2" t="s">
        <v>32</v>
      </c>
      <c r="B120" s="2"/>
      <c r="C120" s="2"/>
      <c r="D120" s="2"/>
      <c r="E120" s="2"/>
      <c r="F120" s="2"/>
      <c r="G120" s="197" t="s">
        <v>108</v>
      </c>
      <c r="H120" s="2"/>
      <c r="I120" s="2"/>
      <c r="J120" s="11"/>
      <c r="K120" s="69"/>
      <c r="L120" s="69"/>
      <c r="M120" s="69"/>
      <c r="N120" s="69"/>
      <c r="O120" s="69"/>
      <c r="P120" s="69"/>
      <c r="Q120" s="69"/>
      <c r="R120" s="69"/>
      <c r="S120" s="34"/>
      <c r="T120" s="34"/>
      <c r="U120" s="34"/>
      <c r="Z120" s="176"/>
      <c r="AA120" s="176"/>
      <c r="AB120" s="176"/>
    </row>
    <row r="121" spans="1:28">
      <c r="A121" s="2" t="s">
        <v>70</v>
      </c>
      <c r="B121" s="73"/>
      <c r="C121" s="73"/>
      <c r="D121" s="73"/>
      <c r="E121" s="73"/>
      <c r="F121" s="73"/>
      <c r="G121" s="34"/>
      <c r="H121" s="34"/>
      <c r="I121" s="34"/>
      <c r="J121" s="34"/>
      <c r="K121" s="34"/>
      <c r="L121" s="34"/>
      <c r="M121" s="34"/>
      <c r="N121" s="34"/>
      <c r="O121" s="34"/>
      <c r="P121" s="68"/>
      <c r="Q121" s="68"/>
      <c r="R121" s="222">
        <f ca="1">NOW()</f>
        <v>44809.9234</v>
      </c>
      <c r="S121" s="222"/>
      <c r="T121" s="222"/>
      <c r="U121" s="34"/>
    </row>
  </sheetData>
  <mergeCells count="38">
    <mergeCell ref="R121:T121"/>
    <mergeCell ref="B30:B35"/>
    <mergeCell ref="C30:C35"/>
    <mergeCell ref="B49:B54"/>
    <mergeCell ref="C49:C54"/>
    <mergeCell ref="B55:B60"/>
    <mergeCell ref="B61:B66"/>
    <mergeCell ref="C61:C66"/>
    <mergeCell ref="B67:B72"/>
    <mergeCell ref="C67:C72"/>
    <mergeCell ref="B36:B41"/>
    <mergeCell ref="B43:B48"/>
    <mergeCell ref="B90:B94"/>
    <mergeCell ref="B96:B100"/>
    <mergeCell ref="B87:B88"/>
    <mergeCell ref="B102:B106"/>
    <mergeCell ref="A18:A23"/>
    <mergeCell ref="B18:B23"/>
    <mergeCell ref="C18:C23"/>
    <mergeCell ref="A24:A29"/>
    <mergeCell ref="B24:B29"/>
    <mergeCell ref="C24:C29"/>
    <mergeCell ref="B108:B109"/>
    <mergeCell ref="A1:T1"/>
    <mergeCell ref="A112:S112"/>
    <mergeCell ref="D3:H3"/>
    <mergeCell ref="K3:Q3"/>
    <mergeCell ref="S3:T3"/>
    <mergeCell ref="C12:C17"/>
    <mergeCell ref="C6:C11"/>
    <mergeCell ref="C36:C41"/>
    <mergeCell ref="C43:C48"/>
    <mergeCell ref="A36:A41"/>
    <mergeCell ref="B6:B11"/>
    <mergeCell ref="B12:B17"/>
    <mergeCell ref="B75:B79"/>
    <mergeCell ref="B81:B85"/>
    <mergeCell ref="I3:J3"/>
  </mergeCells>
  <hyperlinks>
    <hyperlink ref="E119" r:id="rId1" xr:uid="{00000000-0004-0000-0200-000000000000}"/>
    <hyperlink ref="M119" r:id="rId2" xr:uid="{00000000-0004-0000-0200-000001000000}"/>
    <hyperlink ref="G120" r:id="rId3" xr:uid="{00000000-0004-0000-0200-000002000000}"/>
  </hyperlinks>
  <pageMargins left="0.25" right="0.25"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43"/>
  <sheetViews>
    <sheetView workbookViewId="0">
      <selection activeCell="W33" sqref="W33"/>
    </sheetView>
  </sheetViews>
  <sheetFormatPr baseColWidth="10" defaultColWidth="8.83203125" defaultRowHeight="13"/>
  <cols>
    <col min="1" max="3" width="3.6640625" style="25" customWidth="1"/>
    <col min="4" max="5" width="6.6640625" style="25" bestFit="1" customWidth="1"/>
    <col min="6" max="7" width="7.6640625" style="25" bestFit="1" customWidth="1"/>
    <col min="8" max="8" width="5.1640625" style="25" bestFit="1" customWidth="1"/>
    <col min="9" max="9" width="8.6640625" style="25" customWidth="1"/>
    <col min="10" max="10" width="9" style="25" bestFit="1" customWidth="1"/>
    <col min="11" max="15" width="5.6640625" style="25" customWidth="1"/>
    <col min="16" max="16" width="6.6640625" style="25" bestFit="1" customWidth="1"/>
    <col min="17" max="17" width="6.83203125" style="25" bestFit="1" customWidth="1"/>
    <col min="18" max="18" width="7.83203125" style="25" bestFit="1" customWidth="1"/>
    <col min="19" max="19" width="8.5" style="25" customWidth="1"/>
    <col min="20" max="20" width="0.5" style="25" customWidth="1"/>
    <col min="21" max="258" width="9.1640625" style="25"/>
    <col min="259" max="259" width="5.6640625" style="25" customWidth="1"/>
    <col min="260" max="260" width="5.33203125" style="25" bestFit="1" customWidth="1"/>
    <col min="261" max="262" width="7.83203125" style="25" bestFit="1" customWidth="1"/>
    <col min="263" max="263" width="5.33203125" style="25" bestFit="1" customWidth="1"/>
    <col min="264" max="264" width="7.83203125" style="25" bestFit="1" customWidth="1"/>
    <col min="265" max="265" width="8.6640625" style="25" customWidth="1"/>
    <col min="266" max="271" width="5.6640625" style="25" customWidth="1"/>
    <col min="272" max="272" width="6.6640625" style="25" customWidth="1"/>
    <col min="273" max="273" width="6.83203125" style="25" bestFit="1" customWidth="1"/>
    <col min="274" max="274" width="7.83203125" style="25" bestFit="1" customWidth="1"/>
    <col min="275" max="275" width="8.5" style="25" customWidth="1"/>
    <col min="276" max="514" width="9.1640625" style="25"/>
    <col min="515" max="515" width="5.6640625" style="25" customWidth="1"/>
    <col min="516" max="516" width="5.33203125" style="25" bestFit="1" customWidth="1"/>
    <col min="517" max="518" width="7.83203125" style="25" bestFit="1" customWidth="1"/>
    <col min="519" max="519" width="5.33203125" style="25" bestFit="1" customWidth="1"/>
    <col min="520" max="520" width="7.83203125" style="25" bestFit="1" customWidth="1"/>
    <col min="521" max="521" width="8.6640625" style="25" customWidth="1"/>
    <col min="522" max="527" width="5.6640625" style="25" customWidth="1"/>
    <col min="528" max="528" width="6.6640625" style="25" customWidth="1"/>
    <col min="529" max="529" width="6.83203125" style="25" bestFit="1" customWidth="1"/>
    <col min="530" max="530" width="7.83203125" style="25" bestFit="1" customWidth="1"/>
    <col min="531" max="531" width="8.5" style="25" customWidth="1"/>
    <col min="532" max="770" width="9.1640625" style="25"/>
    <col min="771" max="771" width="5.6640625" style="25" customWidth="1"/>
    <col min="772" max="772" width="5.33203125" style="25" bestFit="1" customWidth="1"/>
    <col min="773" max="774" width="7.83203125" style="25" bestFit="1" customWidth="1"/>
    <col min="775" max="775" width="5.33203125" style="25" bestFit="1" customWidth="1"/>
    <col min="776" max="776" width="7.83203125" style="25" bestFit="1" customWidth="1"/>
    <col min="777" max="777" width="8.6640625" style="25" customWidth="1"/>
    <col min="778" max="783" width="5.6640625" style="25" customWidth="1"/>
    <col min="784" max="784" width="6.6640625" style="25" customWidth="1"/>
    <col min="785" max="785" width="6.83203125" style="25" bestFit="1" customWidth="1"/>
    <col min="786" max="786" width="7.83203125" style="25" bestFit="1" customWidth="1"/>
    <col min="787" max="787" width="8.5" style="25" customWidth="1"/>
    <col min="788" max="1026" width="9.1640625" style="25"/>
    <col min="1027" max="1027" width="5.6640625" style="25" customWidth="1"/>
    <col min="1028" max="1028" width="5.33203125" style="25" bestFit="1" customWidth="1"/>
    <col min="1029" max="1030" width="7.83203125" style="25" bestFit="1" customWidth="1"/>
    <col min="1031" max="1031" width="5.33203125" style="25" bestFit="1" customWidth="1"/>
    <col min="1032" max="1032" width="7.83203125" style="25" bestFit="1" customWidth="1"/>
    <col min="1033" max="1033" width="8.6640625" style="25" customWidth="1"/>
    <col min="1034" max="1039" width="5.6640625" style="25" customWidth="1"/>
    <col min="1040" max="1040" width="6.6640625" style="25" customWidth="1"/>
    <col min="1041" max="1041" width="6.83203125" style="25" bestFit="1" customWidth="1"/>
    <col min="1042" max="1042" width="7.83203125" style="25" bestFit="1" customWidth="1"/>
    <col min="1043" max="1043" width="8.5" style="25" customWidth="1"/>
    <col min="1044" max="1282" width="9.1640625" style="25"/>
    <col min="1283" max="1283" width="5.6640625" style="25" customWidth="1"/>
    <col min="1284" max="1284" width="5.33203125" style="25" bestFit="1" customWidth="1"/>
    <col min="1285" max="1286" width="7.83203125" style="25" bestFit="1" customWidth="1"/>
    <col min="1287" max="1287" width="5.33203125" style="25" bestFit="1" customWidth="1"/>
    <col min="1288" max="1288" width="7.83203125" style="25" bestFit="1" customWidth="1"/>
    <col min="1289" max="1289" width="8.6640625" style="25" customWidth="1"/>
    <col min="1290" max="1295" width="5.6640625" style="25" customWidth="1"/>
    <col min="1296" max="1296" width="6.6640625" style="25" customWidth="1"/>
    <col min="1297" max="1297" width="6.83203125" style="25" bestFit="1" customWidth="1"/>
    <col min="1298" max="1298" width="7.83203125" style="25" bestFit="1" customWidth="1"/>
    <col min="1299" max="1299" width="8.5" style="25" customWidth="1"/>
    <col min="1300" max="1538" width="9.1640625" style="25"/>
    <col min="1539" max="1539" width="5.6640625" style="25" customWidth="1"/>
    <col min="1540" max="1540" width="5.33203125" style="25" bestFit="1" customWidth="1"/>
    <col min="1541" max="1542" width="7.83203125" style="25" bestFit="1" customWidth="1"/>
    <col min="1543" max="1543" width="5.33203125" style="25" bestFit="1" customWidth="1"/>
    <col min="1544" max="1544" width="7.83203125" style="25" bestFit="1" customWidth="1"/>
    <col min="1545" max="1545" width="8.6640625" style="25" customWidth="1"/>
    <col min="1546" max="1551" width="5.6640625" style="25" customWidth="1"/>
    <col min="1552" max="1552" width="6.6640625" style="25" customWidth="1"/>
    <col min="1553" max="1553" width="6.83203125" style="25" bestFit="1" customWidth="1"/>
    <col min="1554" max="1554" width="7.83203125" style="25" bestFit="1" customWidth="1"/>
    <col min="1555" max="1555" width="8.5" style="25" customWidth="1"/>
    <col min="1556" max="1794" width="9.1640625" style="25"/>
    <col min="1795" max="1795" width="5.6640625" style="25" customWidth="1"/>
    <col min="1796" max="1796" width="5.33203125" style="25" bestFit="1" customWidth="1"/>
    <col min="1797" max="1798" width="7.83203125" style="25" bestFit="1" customWidth="1"/>
    <col min="1799" max="1799" width="5.33203125" style="25" bestFit="1" customWidth="1"/>
    <col min="1800" max="1800" width="7.83203125" style="25" bestFit="1" customWidth="1"/>
    <col min="1801" max="1801" width="8.6640625" style="25" customWidth="1"/>
    <col min="1802" max="1807" width="5.6640625" style="25" customWidth="1"/>
    <col min="1808" max="1808" width="6.6640625" style="25" customWidth="1"/>
    <col min="1809" max="1809" width="6.83203125" style="25" bestFit="1" customWidth="1"/>
    <col min="1810" max="1810" width="7.83203125" style="25" bestFit="1" customWidth="1"/>
    <col min="1811" max="1811" width="8.5" style="25" customWidth="1"/>
    <col min="1812" max="2050" width="9.1640625" style="25"/>
    <col min="2051" max="2051" width="5.6640625" style="25" customWidth="1"/>
    <col min="2052" max="2052" width="5.33203125" style="25" bestFit="1" customWidth="1"/>
    <col min="2053" max="2054" width="7.83203125" style="25" bestFit="1" customWidth="1"/>
    <col min="2055" max="2055" width="5.33203125" style="25" bestFit="1" customWidth="1"/>
    <col min="2056" max="2056" width="7.83203125" style="25" bestFit="1" customWidth="1"/>
    <col min="2057" max="2057" width="8.6640625" style="25" customWidth="1"/>
    <col min="2058" max="2063" width="5.6640625" style="25" customWidth="1"/>
    <col min="2064" max="2064" width="6.6640625" style="25" customWidth="1"/>
    <col min="2065" max="2065" width="6.83203125" style="25" bestFit="1" customWidth="1"/>
    <col min="2066" max="2066" width="7.83203125" style="25" bestFit="1" customWidth="1"/>
    <col min="2067" max="2067" width="8.5" style="25" customWidth="1"/>
    <col min="2068" max="2306" width="9.1640625" style="25"/>
    <col min="2307" max="2307" width="5.6640625" style="25" customWidth="1"/>
    <col min="2308" max="2308" width="5.33203125" style="25" bestFit="1" customWidth="1"/>
    <col min="2309" max="2310" width="7.83203125" style="25" bestFit="1" customWidth="1"/>
    <col min="2311" max="2311" width="5.33203125" style="25" bestFit="1" customWidth="1"/>
    <col min="2312" max="2312" width="7.83203125" style="25" bestFit="1" customWidth="1"/>
    <col min="2313" max="2313" width="8.6640625" style="25" customWidth="1"/>
    <col min="2314" max="2319" width="5.6640625" style="25" customWidth="1"/>
    <col min="2320" max="2320" width="6.6640625" style="25" customWidth="1"/>
    <col min="2321" max="2321" width="6.83203125" style="25" bestFit="1" customWidth="1"/>
    <col min="2322" max="2322" width="7.83203125" style="25" bestFit="1" customWidth="1"/>
    <col min="2323" max="2323" width="8.5" style="25" customWidth="1"/>
    <col min="2324" max="2562" width="9.1640625" style="25"/>
    <col min="2563" max="2563" width="5.6640625" style="25" customWidth="1"/>
    <col min="2564" max="2564" width="5.33203125" style="25" bestFit="1" customWidth="1"/>
    <col min="2565" max="2566" width="7.83203125" style="25" bestFit="1" customWidth="1"/>
    <col min="2567" max="2567" width="5.33203125" style="25" bestFit="1" customWidth="1"/>
    <col min="2568" max="2568" width="7.83203125" style="25" bestFit="1" customWidth="1"/>
    <col min="2569" max="2569" width="8.6640625" style="25" customWidth="1"/>
    <col min="2570" max="2575" width="5.6640625" style="25" customWidth="1"/>
    <col min="2576" max="2576" width="6.6640625" style="25" customWidth="1"/>
    <col min="2577" max="2577" width="6.83203125" style="25" bestFit="1" customWidth="1"/>
    <col min="2578" max="2578" width="7.83203125" style="25" bestFit="1" customWidth="1"/>
    <col min="2579" max="2579" width="8.5" style="25" customWidth="1"/>
    <col min="2580" max="2818" width="9.1640625" style="25"/>
    <col min="2819" max="2819" width="5.6640625" style="25" customWidth="1"/>
    <col min="2820" max="2820" width="5.33203125" style="25" bestFit="1" customWidth="1"/>
    <col min="2821" max="2822" width="7.83203125" style="25" bestFit="1" customWidth="1"/>
    <col min="2823" max="2823" width="5.33203125" style="25" bestFit="1" customWidth="1"/>
    <col min="2824" max="2824" width="7.83203125" style="25" bestFit="1" customWidth="1"/>
    <col min="2825" max="2825" width="8.6640625" style="25" customWidth="1"/>
    <col min="2826" max="2831" width="5.6640625" style="25" customWidth="1"/>
    <col min="2832" max="2832" width="6.6640625" style="25" customWidth="1"/>
    <col min="2833" max="2833" width="6.83203125" style="25" bestFit="1" customWidth="1"/>
    <col min="2834" max="2834" width="7.83203125" style="25" bestFit="1" customWidth="1"/>
    <col min="2835" max="2835" width="8.5" style="25" customWidth="1"/>
    <col min="2836" max="3074" width="9.1640625" style="25"/>
    <col min="3075" max="3075" width="5.6640625" style="25" customWidth="1"/>
    <col min="3076" max="3076" width="5.33203125" style="25" bestFit="1" customWidth="1"/>
    <col min="3077" max="3078" width="7.83203125" style="25" bestFit="1" customWidth="1"/>
    <col min="3079" max="3079" width="5.33203125" style="25" bestFit="1" customWidth="1"/>
    <col min="3080" max="3080" width="7.83203125" style="25" bestFit="1" customWidth="1"/>
    <col min="3081" max="3081" width="8.6640625" style="25" customWidth="1"/>
    <col min="3082" max="3087" width="5.6640625" style="25" customWidth="1"/>
    <col min="3088" max="3088" width="6.6640625" style="25" customWidth="1"/>
    <col min="3089" max="3089" width="6.83203125" style="25" bestFit="1" customWidth="1"/>
    <col min="3090" max="3090" width="7.83203125" style="25" bestFit="1" customWidth="1"/>
    <col min="3091" max="3091" width="8.5" style="25" customWidth="1"/>
    <col min="3092" max="3330" width="9.1640625" style="25"/>
    <col min="3331" max="3331" width="5.6640625" style="25" customWidth="1"/>
    <col min="3332" max="3332" width="5.33203125" style="25" bestFit="1" customWidth="1"/>
    <col min="3333" max="3334" width="7.83203125" style="25" bestFit="1" customWidth="1"/>
    <col min="3335" max="3335" width="5.33203125" style="25" bestFit="1" customWidth="1"/>
    <col min="3336" max="3336" width="7.83203125" style="25" bestFit="1" customWidth="1"/>
    <col min="3337" max="3337" width="8.6640625" style="25" customWidth="1"/>
    <col min="3338" max="3343" width="5.6640625" style="25" customWidth="1"/>
    <col min="3344" max="3344" width="6.6640625" style="25" customWidth="1"/>
    <col min="3345" max="3345" width="6.83203125" style="25" bestFit="1" customWidth="1"/>
    <col min="3346" max="3346" width="7.83203125" style="25" bestFit="1" customWidth="1"/>
    <col min="3347" max="3347" width="8.5" style="25" customWidth="1"/>
    <col min="3348" max="3586" width="9.1640625" style="25"/>
    <col min="3587" max="3587" width="5.6640625" style="25" customWidth="1"/>
    <col min="3588" max="3588" width="5.33203125" style="25" bestFit="1" customWidth="1"/>
    <col min="3589" max="3590" width="7.83203125" style="25" bestFit="1" customWidth="1"/>
    <col min="3591" max="3591" width="5.33203125" style="25" bestFit="1" customWidth="1"/>
    <col min="3592" max="3592" width="7.83203125" style="25" bestFit="1" customWidth="1"/>
    <col min="3593" max="3593" width="8.6640625" style="25" customWidth="1"/>
    <col min="3594" max="3599" width="5.6640625" style="25" customWidth="1"/>
    <col min="3600" max="3600" width="6.6640625" style="25" customWidth="1"/>
    <col min="3601" max="3601" width="6.83203125" style="25" bestFit="1" customWidth="1"/>
    <col min="3602" max="3602" width="7.83203125" style="25" bestFit="1" customWidth="1"/>
    <col min="3603" max="3603" width="8.5" style="25" customWidth="1"/>
    <col min="3604" max="3842" width="9.1640625" style="25"/>
    <col min="3843" max="3843" width="5.6640625" style="25" customWidth="1"/>
    <col min="3844" max="3844" width="5.33203125" style="25" bestFit="1" customWidth="1"/>
    <col min="3845" max="3846" width="7.83203125" style="25" bestFit="1" customWidth="1"/>
    <col min="3847" max="3847" width="5.33203125" style="25" bestFit="1" customWidth="1"/>
    <col min="3848" max="3848" width="7.83203125" style="25" bestFit="1" customWidth="1"/>
    <col min="3849" max="3849" width="8.6640625" style="25" customWidth="1"/>
    <col min="3850" max="3855" width="5.6640625" style="25" customWidth="1"/>
    <col min="3856" max="3856" width="6.6640625" style="25" customWidth="1"/>
    <col min="3857" max="3857" width="6.83203125" style="25" bestFit="1" customWidth="1"/>
    <col min="3858" max="3858" width="7.83203125" style="25" bestFit="1" customWidth="1"/>
    <col min="3859" max="3859" width="8.5" style="25" customWidth="1"/>
    <col min="3860" max="4098" width="9.1640625" style="25"/>
    <col min="4099" max="4099" width="5.6640625" style="25" customWidth="1"/>
    <col min="4100" max="4100" width="5.33203125" style="25" bestFit="1" customWidth="1"/>
    <col min="4101" max="4102" width="7.83203125" style="25" bestFit="1" customWidth="1"/>
    <col min="4103" max="4103" width="5.33203125" style="25" bestFit="1" customWidth="1"/>
    <col min="4104" max="4104" width="7.83203125" style="25" bestFit="1" customWidth="1"/>
    <col min="4105" max="4105" width="8.6640625" style="25" customWidth="1"/>
    <col min="4106" max="4111" width="5.6640625" style="25" customWidth="1"/>
    <col min="4112" max="4112" width="6.6640625" style="25" customWidth="1"/>
    <col min="4113" max="4113" width="6.83203125" style="25" bestFit="1" customWidth="1"/>
    <col min="4114" max="4114" width="7.83203125" style="25" bestFit="1" customWidth="1"/>
    <col min="4115" max="4115" width="8.5" style="25" customWidth="1"/>
    <col min="4116" max="4354" width="9.1640625" style="25"/>
    <col min="4355" max="4355" width="5.6640625" style="25" customWidth="1"/>
    <col min="4356" max="4356" width="5.33203125" style="25" bestFit="1" customWidth="1"/>
    <col min="4357" max="4358" width="7.83203125" style="25" bestFit="1" customWidth="1"/>
    <col min="4359" max="4359" width="5.33203125" style="25" bestFit="1" customWidth="1"/>
    <col min="4360" max="4360" width="7.83203125" style="25" bestFit="1" customWidth="1"/>
    <col min="4361" max="4361" width="8.6640625" style="25" customWidth="1"/>
    <col min="4362" max="4367" width="5.6640625" style="25" customWidth="1"/>
    <col min="4368" max="4368" width="6.6640625" style="25" customWidth="1"/>
    <col min="4369" max="4369" width="6.83203125" style="25" bestFit="1" customWidth="1"/>
    <col min="4370" max="4370" width="7.83203125" style="25" bestFit="1" customWidth="1"/>
    <col min="4371" max="4371" width="8.5" style="25" customWidth="1"/>
    <col min="4372" max="4610" width="9.1640625" style="25"/>
    <col min="4611" max="4611" width="5.6640625" style="25" customWidth="1"/>
    <col min="4612" max="4612" width="5.33203125" style="25" bestFit="1" customWidth="1"/>
    <col min="4613" max="4614" width="7.83203125" style="25" bestFit="1" customWidth="1"/>
    <col min="4615" max="4615" width="5.33203125" style="25" bestFit="1" customWidth="1"/>
    <col min="4616" max="4616" width="7.83203125" style="25" bestFit="1" customWidth="1"/>
    <col min="4617" max="4617" width="8.6640625" style="25" customWidth="1"/>
    <col min="4618" max="4623" width="5.6640625" style="25" customWidth="1"/>
    <col min="4624" max="4624" width="6.6640625" style="25" customWidth="1"/>
    <col min="4625" max="4625" width="6.83203125" style="25" bestFit="1" customWidth="1"/>
    <col min="4626" max="4626" width="7.83203125" style="25" bestFit="1" customWidth="1"/>
    <col min="4627" max="4627" width="8.5" style="25" customWidth="1"/>
    <col min="4628" max="4866" width="9.1640625" style="25"/>
    <col min="4867" max="4867" width="5.6640625" style="25" customWidth="1"/>
    <col min="4868" max="4868" width="5.33203125" style="25" bestFit="1" customWidth="1"/>
    <col min="4869" max="4870" width="7.83203125" style="25" bestFit="1" customWidth="1"/>
    <col min="4871" max="4871" width="5.33203125" style="25" bestFit="1" customWidth="1"/>
    <col min="4872" max="4872" width="7.83203125" style="25" bestFit="1" customWidth="1"/>
    <col min="4873" max="4873" width="8.6640625" style="25" customWidth="1"/>
    <col min="4874" max="4879" width="5.6640625" style="25" customWidth="1"/>
    <col min="4880" max="4880" width="6.6640625" style="25" customWidth="1"/>
    <col min="4881" max="4881" width="6.83203125" style="25" bestFit="1" customWidth="1"/>
    <col min="4882" max="4882" width="7.83203125" style="25" bestFit="1" customWidth="1"/>
    <col min="4883" max="4883" width="8.5" style="25" customWidth="1"/>
    <col min="4884" max="5122" width="9.1640625" style="25"/>
    <col min="5123" max="5123" width="5.6640625" style="25" customWidth="1"/>
    <col min="5124" max="5124" width="5.33203125" style="25" bestFit="1" customWidth="1"/>
    <col min="5125" max="5126" width="7.83203125" style="25" bestFit="1" customWidth="1"/>
    <col min="5127" max="5127" width="5.33203125" style="25" bestFit="1" customWidth="1"/>
    <col min="5128" max="5128" width="7.83203125" style="25" bestFit="1" customWidth="1"/>
    <col min="5129" max="5129" width="8.6640625" style="25" customWidth="1"/>
    <col min="5130" max="5135" width="5.6640625" style="25" customWidth="1"/>
    <col min="5136" max="5136" width="6.6640625" style="25" customWidth="1"/>
    <col min="5137" max="5137" width="6.83203125" style="25" bestFit="1" customWidth="1"/>
    <col min="5138" max="5138" width="7.83203125" style="25" bestFit="1" customWidth="1"/>
    <col min="5139" max="5139" width="8.5" style="25" customWidth="1"/>
    <col min="5140" max="5378" width="9.1640625" style="25"/>
    <col min="5379" max="5379" width="5.6640625" style="25" customWidth="1"/>
    <col min="5380" max="5380" width="5.33203125" style="25" bestFit="1" customWidth="1"/>
    <col min="5381" max="5382" width="7.83203125" style="25" bestFit="1" customWidth="1"/>
    <col min="5383" max="5383" width="5.33203125" style="25" bestFit="1" customWidth="1"/>
    <col min="5384" max="5384" width="7.83203125" style="25" bestFit="1" customWidth="1"/>
    <col min="5385" max="5385" width="8.6640625" style="25" customWidth="1"/>
    <col min="5386" max="5391" width="5.6640625" style="25" customWidth="1"/>
    <col min="5392" max="5392" width="6.6640625" style="25" customWidth="1"/>
    <col min="5393" max="5393" width="6.83203125" style="25" bestFit="1" customWidth="1"/>
    <col min="5394" max="5394" width="7.83203125" style="25" bestFit="1" customWidth="1"/>
    <col min="5395" max="5395" width="8.5" style="25" customWidth="1"/>
    <col min="5396" max="5634" width="9.1640625" style="25"/>
    <col min="5635" max="5635" width="5.6640625" style="25" customWidth="1"/>
    <col min="5636" max="5636" width="5.33203125" style="25" bestFit="1" customWidth="1"/>
    <col min="5637" max="5638" width="7.83203125" style="25" bestFit="1" customWidth="1"/>
    <col min="5639" max="5639" width="5.33203125" style="25" bestFit="1" customWidth="1"/>
    <col min="5640" max="5640" width="7.83203125" style="25" bestFit="1" customWidth="1"/>
    <col min="5641" max="5641" width="8.6640625" style="25" customWidth="1"/>
    <col min="5642" max="5647" width="5.6640625" style="25" customWidth="1"/>
    <col min="5648" max="5648" width="6.6640625" style="25" customWidth="1"/>
    <col min="5649" max="5649" width="6.83203125" style="25" bestFit="1" customWidth="1"/>
    <col min="5650" max="5650" width="7.83203125" style="25" bestFit="1" customWidth="1"/>
    <col min="5651" max="5651" width="8.5" style="25" customWidth="1"/>
    <col min="5652" max="5890" width="9.1640625" style="25"/>
    <col min="5891" max="5891" width="5.6640625" style="25" customWidth="1"/>
    <col min="5892" max="5892" width="5.33203125" style="25" bestFit="1" customWidth="1"/>
    <col min="5893" max="5894" width="7.83203125" style="25" bestFit="1" customWidth="1"/>
    <col min="5895" max="5895" width="5.33203125" style="25" bestFit="1" customWidth="1"/>
    <col min="5896" max="5896" width="7.83203125" style="25" bestFit="1" customWidth="1"/>
    <col min="5897" max="5897" width="8.6640625" style="25" customWidth="1"/>
    <col min="5898" max="5903" width="5.6640625" style="25" customWidth="1"/>
    <col min="5904" max="5904" width="6.6640625" style="25" customWidth="1"/>
    <col min="5905" max="5905" width="6.83203125" style="25" bestFit="1" customWidth="1"/>
    <col min="5906" max="5906" width="7.83203125" style="25" bestFit="1" customWidth="1"/>
    <col min="5907" max="5907" width="8.5" style="25" customWidth="1"/>
    <col min="5908" max="6146" width="9.1640625" style="25"/>
    <col min="6147" max="6147" width="5.6640625" style="25" customWidth="1"/>
    <col min="6148" max="6148" width="5.33203125" style="25" bestFit="1" customWidth="1"/>
    <col min="6149" max="6150" width="7.83203125" style="25" bestFit="1" customWidth="1"/>
    <col min="6151" max="6151" width="5.33203125" style="25" bestFit="1" customWidth="1"/>
    <col min="6152" max="6152" width="7.83203125" style="25" bestFit="1" customWidth="1"/>
    <col min="6153" max="6153" width="8.6640625" style="25" customWidth="1"/>
    <col min="6154" max="6159" width="5.6640625" style="25" customWidth="1"/>
    <col min="6160" max="6160" width="6.6640625" style="25" customWidth="1"/>
    <col min="6161" max="6161" width="6.83203125" style="25" bestFit="1" customWidth="1"/>
    <col min="6162" max="6162" width="7.83203125" style="25" bestFit="1" customWidth="1"/>
    <col min="6163" max="6163" width="8.5" style="25" customWidth="1"/>
    <col min="6164" max="6402" width="9.1640625" style="25"/>
    <col min="6403" max="6403" width="5.6640625" style="25" customWidth="1"/>
    <col min="6404" max="6404" width="5.33203125" style="25" bestFit="1" customWidth="1"/>
    <col min="6405" max="6406" width="7.83203125" style="25" bestFit="1" customWidth="1"/>
    <col min="6407" max="6407" width="5.33203125" style="25" bestFit="1" customWidth="1"/>
    <col min="6408" max="6408" width="7.83203125" style="25" bestFit="1" customWidth="1"/>
    <col min="6409" max="6409" width="8.6640625" style="25" customWidth="1"/>
    <col min="6410" max="6415" width="5.6640625" style="25" customWidth="1"/>
    <col min="6416" max="6416" width="6.6640625" style="25" customWidth="1"/>
    <col min="6417" max="6417" width="6.83203125" style="25" bestFit="1" customWidth="1"/>
    <col min="6418" max="6418" width="7.83203125" style="25" bestFit="1" customWidth="1"/>
    <col min="6419" max="6419" width="8.5" style="25" customWidth="1"/>
    <col min="6420" max="6658" width="9.1640625" style="25"/>
    <col min="6659" max="6659" width="5.6640625" style="25" customWidth="1"/>
    <col min="6660" max="6660" width="5.33203125" style="25" bestFit="1" customWidth="1"/>
    <col min="6661" max="6662" width="7.83203125" style="25" bestFit="1" customWidth="1"/>
    <col min="6663" max="6663" width="5.33203125" style="25" bestFit="1" customWidth="1"/>
    <col min="6664" max="6664" width="7.83203125" style="25" bestFit="1" customWidth="1"/>
    <col min="6665" max="6665" width="8.6640625" style="25" customWidth="1"/>
    <col min="6666" max="6671" width="5.6640625" style="25" customWidth="1"/>
    <col min="6672" max="6672" width="6.6640625" style="25" customWidth="1"/>
    <col min="6673" max="6673" width="6.83203125" style="25" bestFit="1" customWidth="1"/>
    <col min="6674" max="6674" width="7.83203125" style="25" bestFit="1" customWidth="1"/>
    <col min="6675" max="6675" width="8.5" style="25" customWidth="1"/>
    <col min="6676" max="6914" width="9.1640625" style="25"/>
    <col min="6915" max="6915" width="5.6640625" style="25" customWidth="1"/>
    <col min="6916" max="6916" width="5.33203125" style="25" bestFit="1" customWidth="1"/>
    <col min="6917" max="6918" width="7.83203125" style="25" bestFit="1" customWidth="1"/>
    <col min="6919" max="6919" width="5.33203125" style="25" bestFit="1" customWidth="1"/>
    <col min="6920" max="6920" width="7.83203125" style="25" bestFit="1" customWidth="1"/>
    <col min="6921" max="6921" width="8.6640625" style="25" customWidth="1"/>
    <col min="6922" max="6927" width="5.6640625" style="25" customWidth="1"/>
    <col min="6928" max="6928" width="6.6640625" style="25" customWidth="1"/>
    <col min="6929" max="6929" width="6.83203125" style="25" bestFit="1" customWidth="1"/>
    <col min="6930" max="6930" width="7.83203125" style="25" bestFit="1" customWidth="1"/>
    <col min="6931" max="6931" width="8.5" style="25" customWidth="1"/>
    <col min="6932" max="7170" width="9.1640625" style="25"/>
    <col min="7171" max="7171" width="5.6640625" style="25" customWidth="1"/>
    <col min="7172" max="7172" width="5.33203125" style="25" bestFit="1" customWidth="1"/>
    <col min="7173" max="7174" width="7.83203125" style="25" bestFit="1" customWidth="1"/>
    <col min="7175" max="7175" width="5.33203125" style="25" bestFit="1" customWidth="1"/>
    <col min="7176" max="7176" width="7.83203125" style="25" bestFit="1" customWidth="1"/>
    <col min="7177" max="7177" width="8.6640625" style="25" customWidth="1"/>
    <col min="7178" max="7183" width="5.6640625" style="25" customWidth="1"/>
    <col min="7184" max="7184" width="6.6640625" style="25" customWidth="1"/>
    <col min="7185" max="7185" width="6.83203125" style="25" bestFit="1" customWidth="1"/>
    <col min="7186" max="7186" width="7.83203125" style="25" bestFit="1" customWidth="1"/>
    <col min="7187" max="7187" width="8.5" style="25" customWidth="1"/>
    <col min="7188" max="7426" width="9.1640625" style="25"/>
    <col min="7427" max="7427" width="5.6640625" style="25" customWidth="1"/>
    <col min="7428" max="7428" width="5.33203125" style="25" bestFit="1" customWidth="1"/>
    <col min="7429" max="7430" width="7.83203125" style="25" bestFit="1" customWidth="1"/>
    <col min="7431" max="7431" width="5.33203125" style="25" bestFit="1" customWidth="1"/>
    <col min="7432" max="7432" width="7.83203125" style="25" bestFit="1" customWidth="1"/>
    <col min="7433" max="7433" width="8.6640625" style="25" customWidth="1"/>
    <col min="7434" max="7439" width="5.6640625" style="25" customWidth="1"/>
    <col min="7440" max="7440" width="6.6640625" style="25" customWidth="1"/>
    <col min="7441" max="7441" width="6.83203125" style="25" bestFit="1" customWidth="1"/>
    <col min="7442" max="7442" width="7.83203125" style="25" bestFit="1" customWidth="1"/>
    <col min="7443" max="7443" width="8.5" style="25" customWidth="1"/>
    <col min="7444" max="7682" width="9.1640625" style="25"/>
    <col min="7683" max="7683" width="5.6640625" style="25" customWidth="1"/>
    <col min="7684" max="7684" width="5.33203125" style="25" bestFit="1" customWidth="1"/>
    <col min="7685" max="7686" width="7.83203125" style="25" bestFit="1" customWidth="1"/>
    <col min="7687" max="7687" width="5.33203125" style="25" bestFit="1" customWidth="1"/>
    <col min="7688" max="7688" width="7.83203125" style="25" bestFit="1" customWidth="1"/>
    <col min="7689" max="7689" width="8.6640625" style="25" customWidth="1"/>
    <col min="7690" max="7695" width="5.6640625" style="25" customWidth="1"/>
    <col min="7696" max="7696" width="6.6640625" style="25" customWidth="1"/>
    <col min="7697" max="7697" width="6.83203125" style="25" bestFit="1" customWidth="1"/>
    <col min="7698" max="7698" width="7.83203125" style="25" bestFit="1" customWidth="1"/>
    <col min="7699" max="7699" width="8.5" style="25" customWidth="1"/>
    <col min="7700" max="7938" width="9.1640625" style="25"/>
    <col min="7939" max="7939" width="5.6640625" style="25" customWidth="1"/>
    <col min="7940" max="7940" width="5.33203125" style="25" bestFit="1" customWidth="1"/>
    <col min="7941" max="7942" width="7.83203125" style="25" bestFit="1" customWidth="1"/>
    <col min="7943" max="7943" width="5.33203125" style="25" bestFit="1" customWidth="1"/>
    <col min="7944" max="7944" width="7.83203125" style="25" bestFit="1" customWidth="1"/>
    <col min="7945" max="7945" width="8.6640625" style="25" customWidth="1"/>
    <col min="7946" max="7951" width="5.6640625" style="25" customWidth="1"/>
    <col min="7952" max="7952" width="6.6640625" style="25" customWidth="1"/>
    <col min="7953" max="7953" width="6.83203125" style="25" bestFit="1" customWidth="1"/>
    <col min="7954" max="7954" width="7.83203125" style="25" bestFit="1" customWidth="1"/>
    <col min="7955" max="7955" width="8.5" style="25" customWidth="1"/>
    <col min="7956" max="8194" width="9.1640625" style="25"/>
    <col min="8195" max="8195" width="5.6640625" style="25" customWidth="1"/>
    <col min="8196" max="8196" width="5.33203125" style="25" bestFit="1" customWidth="1"/>
    <col min="8197" max="8198" width="7.83203125" style="25" bestFit="1" customWidth="1"/>
    <col min="8199" max="8199" width="5.33203125" style="25" bestFit="1" customWidth="1"/>
    <col min="8200" max="8200" width="7.83203125" style="25" bestFit="1" customWidth="1"/>
    <col min="8201" max="8201" width="8.6640625" style="25" customWidth="1"/>
    <col min="8202" max="8207" width="5.6640625" style="25" customWidth="1"/>
    <col min="8208" max="8208" width="6.6640625" style="25" customWidth="1"/>
    <col min="8209" max="8209" width="6.83203125" style="25" bestFit="1" customWidth="1"/>
    <col min="8210" max="8210" width="7.83203125" style="25" bestFit="1" customWidth="1"/>
    <col min="8211" max="8211" width="8.5" style="25" customWidth="1"/>
    <col min="8212" max="8450" width="9.1640625" style="25"/>
    <col min="8451" max="8451" width="5.6640625" style="25" customWidth="1"/>
    <col min="8452" max="8452" width="5.33203125" style="25" bestFit="1" customWidth="1"/>
    <col min="8453" max="8454" width="7.83203125" style="25" bestFit="1" customWidth="1"/>
    <col min="8455" max="8455" width="5.33203125" style="25" bestFit="1" customWidth="1"/>
    <col min="8456" max="8456" width="7.83203125" style="25" bestFit="1" customWidth="1"/>
    <col min="8457" max="8457" width="8.6640625" style="25" customWidth="1"/>
    <col min="8458" max="8463" width="5.6640625" style="25" customWidth="1"/>
    <col min="8464" max="8464" width="6.6640625" style="25" customWidth="1"/>
    <col min="8465" max="8465" width="6.83203125" style="25" bestFit="1" customWidth="1"/>
    <col min="8466" max="8466" width="7.83203125" style="25" bestFit="1" customWidth="1"/>
    <col min="8467" max="8467" width="8.5" style="25" customWidth="1"/>
    <col min="8468" max="8706" width="9.1640625" style="25"/>
    <col min="8707" max="8707" width="5.6640625" style="25" customWidth="1"/>
    <col min="8708" max="8708" width="5.33203125" style="25" bestFit="1" customWidth="1"/>
    <col min="8709" max="8710" width="7.83203125" style="25" bestFit="1" customWidth="1"/>
    <col min="8711" max="8711" width="5.33203125" style="25" bestFit="1" customWidth="1"/>
    <col min="8712" max="8712" width="7.83203125" style="25" bestFit="1" customWidth="1"/>
    <col min="8713" max="8713" width="8.6640625" style="25" customWidth="1"/>
    <col min="8714" max="8719" width="5.6640625" style="25" customWidth="1"/>
    <col min="8720" max="8720" width="6.6640625" style="25" customWidth="1"/>
    <col min="8721" max="8721" width="6.83203125" style="25" bestFit="1" customWidth="1"/>
    <col min="8722" max="8722" width="7.83203125" style="25" bestFit="1" customWidth="1"/>
    <col min="8723" max="8723" width="8.5" style="25" customWidth="1"/>
    <col min="8724" max="8962" width="9.1640625" style="25"/>
    <col min="8963" max="8963" width="5.6640625" style="25" customWidth="1"/>
    <col min="8964" max="8964" width="5.33203125" style="25" bestFit="1" customWidth="1"/>
    <col min="8965" max="8966" width="7.83203125" style="25" bestFit="1" customWidth="1"/>
    <col min="8967" max="8967" width="5.33203125" style="25" bestFit="1" customWidth="1"/>
    <col min="8968" max="8968" width="7.83203125" style="25" bestFit="1" customWidth="1"/>
    <col min="8969" max="8969" width="8.6640625" style="25" customWidth="1"/>
    <col min="8970" max="8975" width="5.6640625" style="25" customWidth="1"/>
    <col min="8976" max="8976" width="6.6640625" style="25" customWidth="1"/>
    <col min="8977" max="8977" width="6.83203125" style="25" bestFit="1" customWidth="1"/>
    <col min="8978" max="8978" width="7.83203125" style="25" bestFit="1" customWidth="1"/>
    <col min="8979" max="8979" width="8.5" style="25" customWidth="1"/>
    <col min="8980" max="9218" width="9.1640625" style="25"/>
    <col min="9219" max="9219" width="5.6640625" style="25" customWidth="1"/>
    <col min="9220" max="9220" width="5.33203125" style="25" bestFit="1" customWidth="1"/>
    <col min="9221" max="9222" width="7.83203125" style="25" bestFit="1" customWidth="1"/>
    <col min="9223" max="9223" width="5.33203125" style="25" bestFit="1" customWidth="1"/>
    <col min="9224" max="9224" width="7.83203125" style="25" bestFit="1" customWidth="1"/>
    <col min="9225" max="9225" width="8.6640625" style="25" customWidth="1"/>
    <col min="9226" max="9231" width="5.6640625" style="25" customWidth="1"/>
    <col min="9232" max="9232" width="6.6640625" style="25" customWidth="1"/>
    <col min="9233" max="9233" width="6.83203125" style="25" bestFit="1" customWidth="1"/>
    <col min="9234" max="9234" width="7.83203125" style="25" bestFit="1" customWidth="1"/>
    <col min="9235" max="9235" width="8.5" style="25" customWidth="1"/>
    <col min="9236" max="9474" width="9.1640625" style="25"/>
    <col min="9475" max="9475" width="5.6640625" style="25" customWidth="1"/>
    <col min="9476" max="9476" width="5.33203125" style="25" bestFit="1" customWidth="1"/>
    <col min="9477" max="9478" width="7.83203125" style="25" bestFit="1" customWidth="1"/>
    <col min="9479" max="9479" width="5.33203125" style="25" bestFit="1" customWidth="1"/>
    <col min="9480" max="9480" width="7.83203125" style="25" bestFit="1" customWidth="1"/>
    <col min="9481" max="9481" width="8.6640625" style="25" customWidth="1"/>
    <col min="9482" max="9487" width="5.6640625" style="25" customWidth="1"/>
    <col min="9488" max="9488" width="6.6640625" style="25" customWidth="1"/>
    <col min="9489" max="9489" width="6.83203125" style="25" bestFit="1" customWidth="1"/>
    <col min="9490" max="9490" width="7.83203125" style="25" bestFit="1" customWidth="1"/>
    <col min="9491" max="9491" width="8.5" style="25" customWidth="1"/>
    <col min="9492" max="9730" width="9.1640625" style="25"/>
    <col min="9731" max="9731" width="5.6640625" style="25" customWidth="1"/>
    <col min="9732" max="9732" width="5.33203125" style="25" bestFit="1" customWidth="1"/>
    <col min="9733" max="9734" width="7.83203125" style="25" bestFit="1" customWidth="1"/>
    <col min="9735" max="9735" width="5.33203125" style="25" bestFit="1" customWidth="1"/>
    <col min="9736" max="9736" width="7.83203125" style="25" bestFit="1" customWidth="1"/>
    <col min="9737" max="9737" width="8.6640625" style="25" customWidth="1"/>
    <col min="9738" max="9743" width="5.6640625" style="25" customWidth="1"/>
    <col min="9744" max="9744" width="6.6640625" style="25" customWidth="1"/>
    <col min="9745" max="9745" width="6.83203125" style="25" bestFit="1" customWidth="1"/>
    <col min="9746" max="9746" width="7.83203125" style="25" bestFit="1" customWidth="1"/>
    <col min="9747" max="9747" width="8.5" style="25" customWidth="1"/>
    <col min="9748" max="9986" width="9.1640625" style="25"/>
    <col min="9987" max="9987" width="5.6640625" style="25" customWidth="1"/>
    <col min="9988" max="9988" width="5.33203125" style="25" bestFit="1" customWidth="1"/>
    <col min="9989" max="9990" width="7.83203125" style="25" bestFit="1" customWidth="1"/>
    <col min="9991" max="9991" width="5.33203125" style="25" bestFit="1" customWidth="1"/>
    <col min="9992" max="9992" width="7.83203125" style="25" bestFit="1" customWidth="1"/>
    <col min="9993" max="9993" width="8.6640625" style="25" customWidth="1"/>
    <col min="9994" max="9999" width="5.6640625" style="25" customWidth="1"/>
    <col min="10000" max="10000" width="6.6640625" style="25" customWidth="1"/>
    <col min="10001" max="10001" width="6.83203125" style="25" bestFit="1" customWidth="1"/>
    <col min="10002" max="10002" width="7.83203125" style="25" bestFit="1" customWidth="1"/>
    <col min="10003" max="10003" width="8.5" style="25" customWidth="1"/>
    <col min="10004" max="10242" width="9.1640625" style="25"/>
    <col min="10243" max="10243" width="5.6640625" style="25" customWidth="1"/>
    <col min="10244" max="10244" width="5.33203125" style="25" bestFit="1" customWidth="1"/>
    <col min="10245" max="10246" width="7.83203125" style="25" bestFit="1" customWidth="1"/>
    <col min="10247" max="10247" width="5.33203125" style="25" bestFit="1" customWidth="1"/>
    <col min="10248" max="10248" width="7.83203125" style="25" bestFit="1" customWidth="1"/>
    <col min="10249" max="10249" width="8.6640625" style="25" customWidth="1"/>
    <col min="10250" max="10255" width="5.6640625" style="25" customWidth="1"/>
    <col min="10256" max="10256" width="6.6640625" style="25" customWidth="1"/>
    <col min="10257" max="10257" width="6.83203125" style="25" bestFit="1" customWidth="1"/>
    <col min="10258" max="10258" width="7.83203125" style="25" bestFit="1" customWidth="1"/>
    <col min="10259" max="10259" width="8.5" style="25" customWidth="1"/>
    <col min="10260" max="10498" width="9.1640625" style="25"/>
    <col min="10499" max="10499" width="5.6640625" style="25" customWidth="1"/>
    <col min="10500" max="10500" width="5.33203125" style="25" bestFit="1" customWidth="1"/>
    <col min="10501" max="10502" width="7.83203125" style="25" bestFit="1" customWidth="1"/>
    <col min="10503" max="10503" width="5.33203125" style="25" bestFit="1" customWidth="1"/>
    <col min="10504" max="10504" width="7.83203125" style="25" bestFit="1" customWidth="1"/>
    <col min="10505" max="10505" width="8.6640625" style="25" customWidth="1"/>
    <col min="10506" max="10511" width="5.6640625" style="25" customWidth="1"/>
    <col min="10512" max="10512" width="6.6640625" style="25" customWidth="1"/>
    <col min="10513" max="10513" width="6.83203125" style="25" bestFit="1" customWidth="1"/>
    <col min="10514" max="10514" width="7.83203125" style="25" bestFit="1" customWidth="1"/>
    <col min="10515" max="10515" width="8.5" style="25" customWidth="1"/>
    <col min="10516" max="10754" width="9.1640625" style="25"/>
    <col min="10755" max="10755" width="5.6640625" style="25" customWidth="1"/>
    <col min="10756" max="10756" width="5.33203125" style="25" bestFit="1" customWidth="1"/>
    <col min="10757" max="10758" width="7.83203125" style="25" bestFit="1" customWidth="1"/>
    <col min="10759" max="10759" width="5.33203125" style="25" bestFit="1" customWidth="1"/>
    <col min="10760" max="10760" width="7.83203125" style="25" bestFit="1" customWidth="1"/>
    <col min="10761" max="10761" width="8.6640625" style="25" customWidth="1"/>
    <col min="10762" max="10767" width="5.6640625" style="25" customWidth="1"/>
    <col min="10768" max="10768" width="6.6640625" style="25" customWidth="1"/>
    <col min="10769" max="10769" width="6.83203125" style="25" bestFit="1" customWidth="1"/>
    <col min="10770" max="10770" width="7.83203125" style="25" bestFit="1" customWidth="1"/>
    <col min="10771" max="10771" width="8.5" style="25" customWidth="1"/>
    <col min="10772" max="11010" width="9.1640625" style="25"/>
    <col min="11011" max="11011" width="5.6640625" style="25" customWidth="1"/>
    <col min="11012" max="11012" width="5.33203125" style="25" bestFit="1" customWidth="1"/>
    <col min="11013" max="11014" width="7.83203125" style="25" bestFit="1" customWidth="1"/>
    <col min="11015" max="11015" width="5.33203125" style="25" bestFit="1" customWidth="1"/>
    <col min="11016" max="11016" width="7.83203125" style="25" bestFit="1" customWidth="1"/>
    <col min="11017" max="11017" width="8.6640625" style="25" customWidth="1"/>
    <col min="11018" max="11023" width="5.6640625" style="25" customWidth="1"/>
    <col min="11024" max="11024" width="6.6640625" style="25" customWidth="1"/>
    <col min="11025" max="11025" width="6.83203125" style="25" bestFit="1" customWidth="1"/>
    <col min="11026" max="11026" width="7.83203125" style="25" bestFit="1" customWidth="1"/>
    <col min="11027" max="11027" width="8.5" style="25" customWidth="1"/>
    <col min="11028" max="11266" width="9.1640625" style="25"/>
    <col min="11267" max="11267" width="5.6640625" style="25" customWidth="1"/>
    <col min="11268" max="11268" width="5.33203125" style="25" bestFit="1" customWidth="1"/>
    <col min="11269" max="11270" width="7.83203125" style="25" bestFit="1" customWidth="1"/>
    <col min="11271" max="11271" width="5.33203125" style="25" bestFit="1" customWidth="1"/>
    <col min="11272" max="11272" width="7.83203125" style="25" bestFit="1" customWidth="1"/>
    <col min="11273" max="11273" width="8.6640625" style="25" customWidth="1"/>
    <col min="11274" max="11279" width="5.6640625" style="25" customWidth="1"/>
    <col min="11280" max="11280" width="6.6640625" style="25" customWidth="1"/>
    <col min="11281" max="11281" width="6.83203125" style="25" bestFit="1" customWidth="1"/>
    <col min="11282" max="11282" width="7.83203125" style="25" bestFit="1" customWidth="1"/>
    <col min="11283" max="11283" width="8.5" style="25" customWidth="1"/>
    <col min="11284" max="11522" width="9.1640625" style="25"/>
    <col min="11523" max="11523" width="5.6640625" style="25" customWidth="1"/>
    <col min="11524" max="11524" width="5.33203125" style="25" bestFit="1" customWidth="1"/>
    <col min="11525" max="11526" width="7.83203125" style="25" bestFit="1" customWidth="1"/>
    <col min="11527" max="11527" width="5.33203125" style="25" bestFit="1" customWidth="1"/>
    <col min="11528" max="11528" width="7.83203125" style="25" bestFit="1" customWidth="1"/>
    <col min="11529" max="11529" width="8.6640625" style="25" customWidth="1"/>
    <col min="11530" max="11535" width="5.6640625" style="25" customWidth="1"/>
    <col min="11536" max="11536" width="6.6640625" style="25" customWidth="1"/>
    <col min="11537" max="11537" width="6.83203125" style="25" bestFit="1" customWidth="1"/>
    <col min="11538" max="11538" width="7.83203125" style="25" bestFit="1" customWidth="1"/>
    <col min="11539" max="11539" width="8.5" style="25" customWidth="1"/>
    <col min="11540" max="11778" width="9.1640625" style="25"/>
    <col min="11779" max="11779" width="5.6640625" style="25" customWidth="1"/>
    <col min="11780" max="11780" width="5.33203125" style="25" bestFit="1" customWidth="1"/>
    <col min="11781" max="11782" width="7.83203125" style="25" bestFit="1" customWidth="1"/>
    <col min="11783" max="11783" width="5.33203125" style="25" bestFit="1" customWidth="1"/>
    <col min="11784" max="11784" width="7.83203125" style="25" bestFit="1" customWidth="1"/>
    <col min="11785" max="11785" width="8.6640625" style="25" customWidth="1"/>
    <col min="11786" max="11791" width="5.6640625" style="25" customWidth="1"/>
    <col min="11792" max="11792" width="6.6640625" style="25" customWidth="1"/>
    <col min="11793" max="11793" width="6.83203125" style="25" bestFit="1" customWidth="1"/>
    <col min="11794" max="11794" width="7.83203125" style="25" bestFit="1" customWidth="1"/>
    <col min="11795" max="11795" width="8.5" style="25" customWidth="1"/>
    <col min="11796" max="12034" width="9.1640625" style="25"/>
    <col min="12035" max="12035" width="5.6640625" style="25" customWidth="1"/>
    <col min="12036" max="12036" width="5.33203125" style="25" bestFit="1" customWidth="1"/>
    <col min="12037" max="12038" width="7.83203125" style="25" bestFit="1" customWidth="1"/>
    <col min="12039" max="12039" width="5.33203125" style="25" bestFit="1" customWidth="1"/>
    <col min="12040" max="12040" width="7.83203125" style="25" bestFit="1" customWidth="1"/>
    <col min="12041" max="12041" width="8.6640625" style="25" customWidth="1"/>
    <col min="12042" max="12047" width="5.6640625" style="25" customWidth="1"/>
    <col min="12048" max="12048" width="6.6640625" style="25" customWidth="1"/>
    <col min="12049" max="12049" width="6.83203125" style="25" bestFit="1" customWidth="1"/>
    <col min="12050" max="12050" width="7.83203125" style="25" bestFit="1" customWidth="1"/>
    <col min="12051" max="12051" width="8.5" style="25" customWidth="1"/>
    <col min="12052" max="12290" width="9.1640625" style="25"/>
    <col min="12291" max="12291" width="5.6640625" style="25" customWidth="1"/>
    <col min="12292" max="12292" width="5.33203125" style="25" bestFit="1" customWidth="1"/>
    <col min="12293" max="12294" width="7.83203125" style="25" bestFit="1" customWidth="1"/>
    <col min="12295" max="12295" width="5.33203125" style="25" bestFit="1" customWidth="1"/>
    <col min="12296" max="12296" width="7.83203125" style="25" bestFit="1" customWidth="1"/>
    <col min="12297" max="12297" width="8.6640625" style="25" customWidth="1"/>
    <col min="12298" max="12303" width="5.6640625" style="25" customWidth="1"/>
    <col min="12304" max="12304" width="6.6640625" style="25" customWidth="1"/>
    <col min="12305" max="12305" width="6.83203125" style="25" bestFit="1" customWidth="1"/>
    <col min="12306" max="12306" width="7.83203125" style="25" bestFit="1" customWidth="1"/>
    <col min="12307" max="12307" width="8.5" style="25" customWidth="1"/>
    <col min="12308" max="12546" width="9.1640625" style="25"/>
    <col min="12547" max="12547" width="5.6640625" style="25" customWidth="1"/>
    <col min="12548" max="12548" width="5.33203125" style="25" bestFit="1" customWidth="1"/>
    <col min="12549" max="12550" width="7.83203125" style="25" bestFit="1" customWidth="1"/>
    <col min="12551" max="12551" width="5.33203125" style="25" bestFit="1" customWidth="1"/>
    <col min="12552" max="12552" width="7.83203125" style="25" bestFit="1" customWidth="1"/>
    <col min="12553" max="12553" width="8.6640625" style="25" customWidth="1"/>
    <col min="12554" max="12559" width="5.6640625" style="25" customWidth="1"/>
    <col min="12560" max="12560" width="6.6640625" style="25" customWidth="1"/>
    <col min="12561" max="12561" width="6.83203125" style="25" bestFit="1" customWidth="1"/>
    <col min="12562" max="12562" width="7.83203125" style="25" bestFit="1" customWidth="1"/>
    <col min="12563" max="12563" width="8.5" style="25" customWidth="1"/>
    <col min="12564" max="12802" width="9.1640625" style="25"/>
    <col min="12803" max="12803" width="5.6640625" style="25" customWidth="1"/>
    <col min="12804" max="12804" width="5.33203125" style="25" bestFit="1" customWidth="1"/>
    <col min="12805" max="12806" width="7.83203125" style="25" bestFit="1" customWidth="1"/>
    <col min="12807" max="12807" width="5.33203125" style="25" bestFit="1" customWidth="1"/>
    <col min="12808" max="12808" width="7.83203125" style="25" bestFit="1" customWidth="1"/>
    <col min="12809" max="12809" width="8.6640625" style="25" customWidth="1"/>
    <col min="12810" max="12815" width="5.6640625" style="25" customWidth="1"/>
    <col min="12816" max="12816" width="6.6640625" style="25" customWidth="1"/>
    <col min="12817" max="12817" width="6.83203125" style="25" bestFit="1" customWidth="1"/>
    <col min="12818" max="12818" width="7.83203125" style="25" bestFit="1" customWidth="1"/>
    <col min="12819" max="12819" width="8.5" style="25" customWidth="1"/>
    <col min="12820" max="13058" width="9.1640625" style="25"/>
    <col min="13059" max="13059" width="5.6640625" style="25" customWidth="1"/>
    <col min="13060" max="13060" width="5.33203125" style="25" bestFit="1" customWidth="1"/>
    <col min="13061" max="13062" width="7.83203125" style="25" bestFit="1" customWidth="1"/>
    <col min="13063" max="13063" width="5.33203125" style="25" bestFit="1" customWidth="1"/>
    <col min="13064" max="13064" width="7.83203125" style="25" bestFit="1" customWidth="1"/>
    <col min="13065" max="13065" width="8.6640625" style="25" customWidth="1"/>
    <col min="13066" max="13071" width="5.6640625" style="25" customWidth="1"/>
    <col min="13072" max="13072" width="6.6640625" style="25" customWidth="1"/>
    <col min="13073" max="13073" width="6.83203125" style="25" bestFit="1" customWidth="1"/>
    <col min="13074" max="13074" width="7.83203125" style="25" bestFit="1" customWidth="1"/>
    <col min="13075" max="13075" width="8.5" style="25" customWidth="1"/>
    <col min="13076" max="13314" width="9.1640625" style="25"/>
    <col min="13315" max="13315" width="5.6640625" style="25" customWidth="1"/>
    <col min="13316" max="13316" width="5.33203125" style="25" bestFit="1" customWidth="1"/>
    <col min="13317" max="13318" width="7.83203125" style="25" bestFit="1" customWidth="1"/>
    <col min="13319" max="13319" width="5.33203125" style="25" bestFit="1" customWidth="1"/>
    <col min="13320" max="13320" width="7.83203125" style="25" bestFit="1" customWidth="1"/>
    <col min="13321" max="13321" width="8.6640625" style="25" customWidth="1"/>
    <col min="13322" max="13327" width="5.6640625" style="25" customWidth="1"/>
    <col min="13328" max="13328" width="6.6640625" style="25" customWidth="1"/>
    <col min="13329" max="13329" width="6.83203125" style="25" bestFit="1" customWidth="1"/>
    <col min="13330" max="13330" width="7.83203125" style="25" bestFit="1" customWidth="1"/>
    <col min="13331" max="13331" width="8.5" style="25" customWidth="1"/>
    <col min="13332" max="13570" width="9.1640625" style="25"/>
    <col min="13571" max="13571" width="5.6640625" style="25" customWidth="1"/>
    <col min="13572" max="13572" width="5.33203125" style="25" bestFit="1" customWidth="1"/>
    <col min="13573" max="13574" width="7.83203125" style="25" bestFit="1" customWidth="1"/>
    <col min="13575" max="13575" width="5.33203125" style="25" bestFit="1" customWidth="1"/>
    <col min="13576" max="13576" width="7.83203125" style="25" bestFit="1" customWidth="1"/>
    <col min="13577" max="13577" width="8.6640625" style="25" customWidth="1"/>
    <col min="13578" max="13583" width="5.6640625" style="25" customWidth="1"/>
    <col min="13584" max="13584" width="6.6640625" style="25" customWidth="1"/>
    <col min="13585" max="13585" width="6.83203125" style="25" bestFit="1" customWidth="1"/>
    <col min="13586" max="13586" width="7.83203125" style="25" bestFit="1" customWidth="1"/>
    <col min="13587" max="13587" width="8.5" style="25" customWidth="1"/>
    <col min="13588" max="13826" width="9.1640625" style="25"/>
    <col min="13827" max="13827" width="5.6640625" style="25" customWidth="1"/>
    <col min="13828" max="13828" width="5.33203125" style="25" bestFit="1" customWidth="1"/>
    <col min="13829" max="13830" width="7.83203125" style="25" bestFit="1" customWidth="1"/>
    <col min="13831" max="13831" width="5.33203125" style="25" bestFit="1" customWidth="1"/>
    <col min="13832" max="13832" width="7.83203125" style="25" bestFit="1" customWidth="1"/>
    <col min="13833" max="13833" width="8.6640625" style="25" customWidth="1"/>
    <col min="13834" max="13839" width="5.6640625" style="25" customWidth="1"/>
    <col min="13840" max="13840" width="6.6640625" style="25" customWidth="1"/>
    <col min="13841" max="13841" width="6.83203125" style="25" bestFit="1" customWidth="1"/>
    <col min="13842" max="13842" width="7.83203125" style="25" bestFit="1" customWidth="1"/>
    <col min="13843" max="13843" width="8.5" style="25" customWidth="1"/>
    <col min="13844" max="14082" width="9.1640625" style="25"/>
    <col min="14083" max="14083" width="5.6640625" style="25" customWidth="1"/>
    <col min="14084" max="14084" width="5.33203125" style="25" bestFit="1" customWidth="1"/>
    <col min="14085" max="14086" width="7.83203125" style="25" bestFit="1" customWidth="1"/>
    <col min="14087" max="14087" width="5.33203125" style="25" bestFit="1" customWidth="1"/>
    <col min="14088" max="14088" width="7.83203125" style="25" bestFit="1" customWidth="1"/>
    <col min="14089" max="14089" width="8.6640625" style="25" customWidth="1"/>
    <col min="14090" max="14095" width="5.6640625" style="25" customWidth="1"/>
    <col min="14096" max="14096" width="6.6640625" style="25" customWidth="1"/>
    <col min="14097" max="14097" width="6.83203125" style="25" bestFit="1" customWidth="1"/>
    <col min="14098" max="14098" width="7.83203125" style="25" bestFit="1" customWidth="1"/>
    <col min="14099" max="14099" width="8.5" style="25" customWidth="1"/>
    <col min="14100" max="14338" width="9.1640625" style="25"/>
    <col min="14339" max="14339" width="5.6640625" style="25" customWidth="1"/>
    <col min="14340" max="14340" width="5.33203125" style="25" bestFit="1" customWidth="1"/>
    <col min="14341" max="14342" width="7.83203125" style="25" bestFit="1" customWidth="1"/>
    <col min="14343" max="14343" width="5.33203125" style="25" bestFit="1" customWidth="1"/>
    <col min="14344" max="14344" width="7.83203125" style="25" bestFit="1" customWidth="1"/>
    <col min="14345" max="14345" width="8.6640625" style="25" customWidth="1"/>
    <col min="14346" max="14351" width="5.6640625" style="25" customWidth="1"/>
    <col min="14352" max="14352" width="6.6640625" style="25" customWidth="1"/>
    <col min="14353" max="14353" width="6.83203125" style="25" bestFit="1" customWidth="1"/>
    <col min="14354" max="14354" width="7.83203125" style="25" bestFit="1" customWidth="1"/>
    <col min="14355" max="14355" width="8.5" style="25" customWidth="1"/>
    <col min="14356" max="14594" width="9.1640625" style="25"/>
    <col min="14595" max="14595" width="5.6640625" style="25" customWidth="1"/>
    <col min="14596" max="14596" width="5.33203125" style="25" bestFit="1" customWidth="1"/>
    <col min="14597" max="14598" width="7.83203125" style="25" bestFit="1" customWidth="1"/>
    <col min="14599" max="14599" width="5.33203125" style="25" bestFit="1" customWidth="1"/>
    <col min="14600" max="14600" width="7.83203125" style="25" bestFit="1" customWidth="1"/>
    <col min="14601" max="14601" width="8.6640625" style="25" customWidth="1"/>
    <col min="14602" max="14607" width="5.6640625" style="25" customWidth="1"/>
    <col min="14608" max="14608" width="6.6640625" style="25" customWidth="1"/>
    <col min="14609" max="14609" width="6.83203125" style="25" bestFit="1" customWidth="1"/>
    <col min="14610" max="14610" width="7.83203125" style="25" bestFit="1" customWidth="1"/>
    <col min="14611" max="14611" width="8.5" style="25" customWidth="1"/>
    <col min="14612" max="14850" width="9.1640625" style="25"/>
    <col min="14851" max="14851" width="5.6640625" style="25" customWidth="1"/>
    <col min="14852" max="14852" width="5.33203125" style="25" bestFit="1" customWidth="1"/>
    <col min="14853" max="14854" width="7.83203125" style="25" bestFit="1" customWidth="1"/>
    <col min="14855" max="14855" width="5.33203125" style="25" bestFit="1" customWidth="1"/>
    <col min="14856" max="14856" width="7.83203125" style="25" bestFit="1" customWidth="1"/>
    <col min="14857" max="14857" width="8.6640625" style="25" customWidth="1"/>
    <col min="14858" max="14863" width="5.6640625" style="25" customWidth="1"/>
    <col min="14864" max="14864" width="6.6640625" style="25" customWidth="1"/>
    <col min="14865" max="14865" width="6.83203125" style="25" bestFit="1" customWidth="1"/>
    <col min="14866" max="14866" width="7.83203125" style="25" bestFit="1" customWidth="1"/>
    <col min="14867" max="14867" width="8.5" style="25" customWidth="1"/>
    <col min="14868" max="15106" width="9.1640625" style="25"/>
    <col min="15107" max="15107" width="5.6640625" style="25" customWidth="1"/>
    <col min="15108" max="15108" width="5.33203125" style="25" bestFit="1" customWidth="1"/>
    <col min="15109" max="15110" width="7.83203125" style="25" bestFit="1" customWidth="1"/>
    <col min="15111" max="15111" width="5.33203125" style="25" bestFit="1" customWidth="1"/>
    <col min="15112" max="15112" width="7.83203125" style="25" bestFit="1" customWidth="1"/>
    <col min="15113" max="15113" width="8.6640625" style="25" customWidth="1"/>
    <col min="15114" max="15119" width="5.6640625" style="25" customWidth="1"/>
    <col min="15120" max="15120" width="6.6640625" style="25" customWidth="1"/>
    <col min="15121" max="15121" width="6.83203125" style="25" bestFit="1" customWidth="1"/>
    <col min="15122" max="15122" width="7.83203125" style="25" bestFit="1" customWidth="1"/>
    <col min="15123" max="15123" width="8.5" style="25" customWidth="1"/>
    <col min="15124" max="15362" width="9.1640625" style="25"/>
    <col min="15363" max="15363" width="5.6640625" style="25" customWidth="1"/>
    <col min="15364" max="15364" width="5.33203125" style="25" bestFit="1" customWidth="1"/>
    <col min="15365" max="15366" width="7.83203125" style="25" bestFit="1" customWidth="1"/>
    <col min="15367" max="15367" width="5.33203125" style="25" bestFit="1" customWidth="1"/>
    <col min="15368" max="15368" width="7.83203125" style="25" bestFit="1" customWidth="1"/>
    <col min="15369" max="15369" width="8.6640625" style="25" customWidth="1"/>
    <col min="15370" max="15375" width="5.6640625" style="25" customWidth="1"/>
    <col min="15376" max="15376" width="6.6640625" style="25" customWidth="1"/>
    <col min="15377" max="15377" width="6.83203125" style="25" bestFit="1" customWidth="1"/>
    <col min="15378" max="15378" width="7.83203125" style="25" bestFit="1" customWidth="1"/>
    <col min="15379" max="15379" width="8.5" style="25" customWidth="1"/>
    <col min="15380" max="15618" width="9.1640625" style="25"/>
    <col min="15619" max="15619" width="5.6640625" style="25" customWidth="1"/>
    <col min="15620" max="15620" width="5.33203125" style="25" bestFit="1" customWidth="1"/>
    <col min="15621" max="15622" width="7.83203125" style="25" bestFit="1" customWidth="1"/>
    <col min="15623" max="15623" width="5.33203125" style="25" bestFit="1" customWidth="1"/>
    <col min="15624" max="15624" width="7.83203125" style="25" bestFit="1" customWidth="1"/>
    <col min="15625" max="15625" width="8.6640625" style="25" customWidth="1"/>
    <col min="15626" max="15631" width="5.6640625" style="25" customWidth="1"/>
    <col min="15632" max="15632" width="6.6640625" style="25" customWidth="1"/>
    <col min="15633" max="15633" width="6.83203125" style="25" bestFit="1" customWidth="1"/>
    <col min="15634" max="15634" width="7.83203125" style="25" bestFit="1" customWidth="1"/>
    <col min="15635" max="15635" width="8.5" style="25" customWidth="1"/>
    <col min="15636" max="15874" width="9.1640625" style="25"/>
    <col min="15875" max="15875" width="5.6640625" style="25" customWidth="1"/>
    <col min="15876" max="15876" width="5.33203125" style="25" bestFit="1" customWidth="1"/>
    <col min="15877" max="15878" width="7.83203125" style="25" bestFit="1" customWidth="1"/>
    <col min="15879" max="15879" width="5.33203125" style="25" bestFit="1" customWidth="1"/>
    <col min="15880" max="15880" width="7.83203125" style="25" bestFit="1" customWidth="1"/>
    <col min="15881" max="15881" width="8.6640625" style="25" customWidth="1"/>
    <col min="15882" max="15887" width="5.6640625" style="25" customWidth="1"/>
    <col min="15888" max="15888" width="6.6640625" style="25" customWidth="1"/>
    <col min="15889" max="15889" width="6.83203125" style="25" bestFit="1" customWidth="1"/>
    <col min="15890" max="15890" width="7.83203125" style="25" bestFit="1" customWidth="1"/>
    <col min="15891" max="15891" width="8.5" style="25" customWidth="1"/>
    <col min="15892" max="16130" width="9.1640625" style="25"/>
    <col min="16131" max="16131" width="5.6640625" style="25" customWidth="1"/>
    <col min="16132" max="16132" width="5.33203125" style="25" bestFit="1" customWidth="1"/>
    <col min="16133" max="16134" width="7.83203125" style="25" bestFit="1" customWidth="1"/>
    <col min="16135" max="16135" width="5.33203125" style="25" bestFit="1" customWidth="1"/>
    <col min="16136" max="16136" width="7.83203125" style="25" bestFit="1" customWidth="1"/>
    <col min="16137" max="16137" width="8.6640625" style="25" customWidth="1"/>
    <col min="16138" max="16143" width="5.6640625" style="25" customWidth="1"/>
    <col min="16144" max="16144" width="6.6640625" style="25" customWidth="1"/>
    <col min="16145" max="16145" width="6.83203125" style="25" bestFit="1" customWidth="1"/>
    <col min="16146" max="16146" width="7.83203125" style="25" bestFit="1" customWidth="1"/>
    <col min="16147" max="16147" width="8.5" style="25" customWidth="1"/>
    <col min="16148" max="16384" width="9.1640625" style="25"/>
  </cols>
  <sheetData>
    <row r="1" spans="1:22">
      <c r="A1" s="74" t="s">
        <v>38</v>
      </c>
      <c r="B1" s="34"/>
      <c r="C1" s="74"/>
      <c r="D1" s="74"/>
      <c r="E1" s="74"/>
      <c r="F1" s="74"/>
      <c r="G1" s="74"/>
      <c r="H1" s="74"/>
      <c r="I1" s="74"/>
      <c r="J1" s="74"/>
      <c r="K1" s="74"/>
      <c r="L1" s="74"/>
      <c r="M1" s="74"/>
      <c r="N1" s="74"/>
      <c r="O1" s="74"/>
      <c r="P1" s="74"/>
      <c r="Q1" s="243"/>
      <c r="R1" s="243"/>
      <c r="S1" s="243"/>
      <c r="T1" s="34"/>
      <c r="U1" s="115"/>
      <c r="V1" s="115"/>
    </row>
    <row r="2" spans="1:22" s="21" customFormat="1" ht="3" customHeight="1">
      <c r="A2" s="69"/>
      <c r="B2" s="69"/>
      <c r="C2" s="26"/>
      <c r="D2" s="26"/>
      <c r="E2" s="26"/>
      <c r="F2" s="26"/>
      <c r="G2" s="26"/>
      <c r="H2" s="26"/>
      <c r="I2" s="26"/>
      <c r="J2" s="26"/>
      <c r="K2" s="26"/>
      <c r="L2" s="26"/>
      <c r="M2" s="26"/>
      <c r="N2" s="26"/>
      <c r="O2" s="26"/>
      <c r="P2" s="26"/>
      <c r="Q2" s="243"/>
      <c r="R2" s="243"/>
      <c r="S2" s="243"/>
      <c r="T2" s="69"/>
      <c r="U2" s="116"/>
      <c r="V2" s="116"/>
    </row>
    <row r="3" spans="1:22" s="22" customFormat="1">
      <c r="A3" s="28"/>
      <c r="B3" s="28"/>
      <c r="C3" s="28"/>
      <c r="D3" s="240" t="s">
        <v>35</v>
      </c>
      <c r="E3" s="240"/>
      <c r="F3" s="240"/>
      <c r="G3" s="240"/>
      <c r="H3" s="240"/>
      <c r="I3" s="146" t="s">
        <v>31</v>
      </c>
      <c r="J3" s="28"/>
      <c r="K3" s="240" t="s">
        <v>13</v>
      </c>
      <c r="L3" s="240"/>
      <c r="M3" s="240"/>
      <c r="N3" s="240"/>
      <c r="O3" s="240"/>
      <c r="P3" s="240"/>
      <c r="Q3" s="28"/>
      <c r="R3" s="240" t="s">
        <v>29</v>
      </c>
      <c r="S3" s="240"/>
      <c r="T3" s="41"/>
      <c r="U3" s="117"/>
      <c r="V3" s="117"/>
    </row>
    <row r="4" spans="1:22" s="23" customFormat="1" ht="27" customHeight="1">
      <c r="A4" s="70"/>
      <c r="B4" s="70"/>
      <c r="C4" s="70"/>
      <c r="D4" s="42" t="s">
        <v>41</v>
      </c>
      <c r="E4" s="42" t="s">
        <v>17</v>
      </c>
      <c r="F4" s="42" t="s">
        <v>18</v>
      </c>
      <c r="G4" s="42" t="s">
        <v>14</v>
      </c>
      <c r="H4" s="42" t="s">
        <v>15</v>
      </c>
      <c r="I4" s="43" t="s">
        <v>19</v>
      </c>
      <c r="J4" s="43" t="s">
        <v>28</v>
      </c>
      <c r="K4" s="43" t="s">
        <v>23</v>
      </c>
      <c r="L4" s="44" t="s">
        <v>24</v>
      </c>
      <c r="M4" s="44" t="s">
        <v>25</v>
      </c>
      <c r="N4" s="44" t="s">
        <v>22</v>
      </c>
      <c r="O4" s="44" t="s">
        <v>16</v>
      </c>
      <c r="P4" s="45" t="s">
        <v>26</v>
      </c>
      <c r="Q4" s="45" t="s">
        <v>27</v>
      </c>
      <c r="R4" s="44" t="s">
        <v>30</v>
      </c>
      <c r="S4" s="45" t="s">
        <v>19</v>
      </c>
      <c r="T4" s="70"/>
      <c r="U4" s="118"/>
      <c r="V4" s="118"/>
    </row>
    <row r="5" spans="1:22" s="24" customFormat="1">
      <c r="A5" s="237" t="s">
        <v>11</v>
      </c>
      <c r="B5" s="145"/>
      <c r="C5" s="237" t="s">
        <v>2</v>
      </c>
      <c r="D5" s="29">
        <v>2007</v>
      </c>
      <c r="E5" s="30">
        <v>288</v>
      </c>
      <c r="F5" s="30">
        <v>5524</v>
      </c>
      <c r="G5" s="30">
        <v>5812</v>
      </c>
      <c r="H5" s="30">
        <v>478</v>
      </c>
      <c r="I5" s="35">
        <v>6290</v>
      </c>
      <c r="J5" s="35">
        <v>315</v>
      </c>
      <c r="K5" s="35">
        <v>240</v>
      </c>
      <c r="L5" s="30">
        <v>256</v>
      </c>
      <c r="M5" s="30">
        <v>30</v>
      </c>
      <c r="N5" s="30">
        <v>50</v>
      </c>
      <c r="O5" s="30">
        <v>0</v>
      </c>
      <c r="P5" s="36">
        <v>576</v>
      </c>
      <c r="Q5" s="36">
        <v>144</v>
      </c>
      <c r="R5" s="30">
        <v>1054</v>
      </c>
      <c r="S5" s="36">
        <v>6866</v>
      </c>
      <c r="T5" s="71"/>
      <c r="U5" s="119"/>
      <c r="V5" s="119"/>
    </row>
    <row r="6" spans="1:22" s="24" customFormat="1">
      <c r="A6" s="237"/>
      <c r="B6" s="145"/>
      <c r="C6" s="237"/>
      <c r="D6" s="29">
        <v>2008</v>
      </c>
      <c r="E6" s="30">
        <v>308</v>
      </c>
      <c r="F6" s="30">
        <v>5910</v>
      </c>
      <c r="G6" s="30">
        <v>6218</v>
      </c>
      <c r="H6" s="30">
        <v>502</v>
      </c>
      <c r="I6" s="35">
        <v>6720</v>
      </c>
      <c r="J6" s="35">
        <v>336</v>
      </c>
      <c r="K6" s="35">
        <v>252</v>
      </c>
      <c r="L6" s="30">
        <v>272.9984</v>
      </c>
      <c r="M6" s="30">
        <v>30</v>
      </c>
      <c r="N6" s="30">
        <v>50</v>
      </c>
      <c r="O6" s="30">
        <v>240</v>
      </c>
      <c r="P6" s="36">
        <v>844.99839999999995</v>
      </c>
      <c r="Q6" s="36">
        <v>151.19999999999999</v>
      </c>
      <c r="R6" s="30">
        <v>1346.9983999999999</v>
      </c>
      <c r="S6" s="36">
        <v>7564.9984000000004</v>
      </c>
      <c r="T6" s="71"/>
      <c r="U6" s="119"/>
      <c r="V6" s="119"/>
    </row>
    <row r="7" spans="1:22">
      <c r="A7" s="237"/>
      <c r="B7" s="145"/>
      <c r="C7" s="237"/>
      <c r="D7" s="29">
        <v>2009</v>
      </c>
      <c r="E7" s="30">
        <v>351</v>
      </c>
      <c r="F7" s="30">
        <v>6737</v>
      </c>
      <c r="G7" s="30">
        <v>7088</v>
      </c>
      <c r="H7" s="30">
        <v>512</v>
      </c>
      <c r="I7" s="35">
        <v>7600</v>
      </c>
      <c r="J7" s="35">
        <v>380</v>
      </c>
      <c r="K7" s="35">
        <v>260</v>
      </c>
      <c r="L7" s="30">
        <v>289</v>
      </c>
      <c r="M7" s="30">
        <v>50</v>
      </c>
      <c r="N7" s="30">
        <v>50</v>
      </c>
      <c r="O7" s="30">
        <v>240</v>
      </c>
      <c r="P7" s="36">
        <v>889</v>
      </c>
      <c r="Q7" s="36">
        <v>156</v>
      </c>
      <c r="R7" s="30">
        <v>1401</v>
      </c>
      <c r="S7" s="36">
        <v>8489</v>
      </c>
      <c r="T7" s="34"/>
      <c r="U7" s="115"/>
      <c r="V7" s="115"/>
    </row>
    <row r="8" spans="1:22">
      <c r="A8" s="237"/>
      <c r="B8" s="145"/>
      <c r="C8" s="237"/>
      <c r="D8" s="29">
        <v>2010</v>
      </c>
      <c r="E8" s="30">
        <v>400</v>
      </c>
      <c r="F8" s="30">
        <v>7680</v>
      </c>
      <c r="G8" s="30">
        <v>8080</v>
      </c>
      <c r="H8" s="30">
        <v>512</v>
      </c>
      <c r="I8" s="35">
        <v>8592</v>
      </c>
      <c r="J8" s="35">
        <v>430</v>
      </c>
      <c r="K8" s="35">
        <v>268</v>
      </c>
      <c r="L8" s="30">
        <v>289</v>
      </c>
      <c r="M8" s="30">
        <v>50</v>
      </c>
      <c r="N8" s="30">
        <v>50</v>
      </c>
      <c r="O8" s="30">
        <v>240</v>
      </c>
      <c r="P8" s="36">
        <v>897</v>
      </c>
      <c r="Q8" s="36">
        <v>156</v>
      </c>
      <c r="R8" s="30">
        <v>1409</v>
      </c>
      <c r="S8" s="36">
        <v>9489</v>
      </c>
      <c r="T8" s="34"/>
      <c r="U8" s="115"/>
      <c r="V8" s="115"/>
    </row>
    <row r="9" spans="1:22">
      <c r="A9" s="237"/>
      <c r="B9" s="145"/>
      <c r="C9" s="237"/>
      <c r="D9" s="29">
        <v>2011</v>
      </c>
      <c r="E9" s="30">
        <v>464</v>
      </c>
      <c r="F9" s="30">
        <v>8910</v>
      </c>
      <c r="G9" s="30">
        <v>9374</v>
      </c>
      <c r="H9" s="30">
        <v>512</v>
      </c>
      <c r="I9" s="35">
        <v>9886</v>
      </c>
      <c r="J9" s="35">
        <f>ROUNDUP(I9/20,0)</f>
        <v>495</v>
      </c>
      <c r="K9" s="35">
        <v>278</v>
      </c>
      <c r="L9" s="30">
        <v>294</v>
      </c>
      <c r="M9" s="30">
        <v>51</v>
      </c>
      <c r="N9" s="30">
        <v>50</v>
      </c>
      <c r="O9" s="30">
        <v>240</v>
      </c>
      <c r="P9" s="36">
        <v>912.56</v>
      </c>
      <c r="Q9" s="36">
        <v>162</v>
      </c>
      <c r="R9" s="30">
        <v>1425</v>
      </c>
      <c r="S9" s="36">
        <v>10799</v>
      </c>
      <c r="T9" s="34"/>
      <c r="U9" s="115"/>
      <c r="V9" s="115"/>
    </row>
    <row r="10" spans="1:22">
      <c r="A10" s="237"/>
      <c r="B10" s="145"/>
      <c r="C10" s="237"/>
      <c r="D10" s="29">
        <v>2012</v>
      </c>
      <c r="E10" s="30">
        <v>538</v>
      </c>
      <c r="F10" s="30">
        <v>10336</v>
      </c>
      <c r="G10" s="30">
        <v>10874</v>
      </c>
      <c r="H10" s="30">
        <v>512</v>
      </c>
      <c r="I10" s="35">
        <v>11386</v>
      </c>
      <c r="J10" s="35">
        <v>570</v>
      </c>
      <c r="K10" s="35">
        <v>278</v>
      </c>
      <c r="L10" s="30">
        <v>294</v>
      </c>
      <c r="M10" s="30">
        <v>52</v>
      </c>
      <c r="N10" s="30">
        <v>50</v>
      </c>
      <c r="O10" s="30">
        <v>240</v>
      </c>
      <c r="P10" s="36">
        <v>914</v>
      </c>
      <c r="Q10" s="36">
        <v>166</v>
      </c>
      <c r="R10" s="30">
        <v>1426</v>
      </c>
      <c r="S10" s="36">
        <v>12300</v>
      </c>
      <c r="T10" s="34"/>
      <c r="U10" s="115"/>
      <c r="V10" s="115"/>
    </row>
    <row r="11" spans="1:22">
      <c r="A11" s="237"/>
      <c r="B11" s="145"/>
      <c r="C11" s="237"/>
      <c r="D11" s="29">
        <v>2013</v>
      </c>
      <c r="E11" s="30">
        <v>538</v>
      </c>
      <c r="F11" s="30">
        <v>10336</v>
      </c>
      <c r="G11" s="30">
        <v>10874</v>
      </c>
      <c r="H11" s="30">
        <v>522</v>
      </c>
      <c r="I11" s="35">
        <f>SUM(G11:H11)</f>
        <v>11396</v>
      </c>
      <c r="J11" s="35">
        <f>ROUNDUP(I11/20,0)</f>
        <v>570</v>
      </c>
      <c r="K11" s="35">
        <v>288</v>
      </c>
      <c r="L11" s="30">
        <v>300</v>
      </c>
      <c r="M11" s="30">
        <v>53</v>
      </c>
      <c r="N11" s="30">
        <v>50</v>
      </c>
      <c r="O11" s="30">
        <v>240</v>
      </c>
      <c r="P11" s="36">
        <f>SUM(K11:O11)</f>
        <v>931</v>
      </c>
      <c r="Q11" s="36">
        <v>170</v>
      </c>
      <c r="R11" s="30">
        <f>SUM(H11,K11:O11)</f>
        <v>1453</v>
      </c>
      <c r="S11" s="36">
        <f>SUM(G11,R11)</f>
        <v>12327</v>
      </c>
      <c r="T11" s="34"/>
      <c r="U11" s="115"/>
      <c r="V11" s="115"/>
    </row>
    <row r="12" spans="1:22" ht="4.5" customHeight="1">
      <c r="A12" s="237"/>
      <c r="B12" s="145"/>
      <c r="D12" s="27"/>
      <c r="E12" s="31"/>
      <c r="F12" s="31"/>
      <c r="G12" s="32"/>
      <c r="H12" s="32"/>
      <c r="I12" s="37"/>
      <c r="J12" s="37"/>
      <c r="K12" s="37"/>
      <c r="L12" s="32"/>
      <c r="M12" s="32"/>
      <c r="N12" s="32"/>
      <c r="O12" s="32"/>
      <c r="P12" s="38"/>
      <c r="Q12" s="38"/>
      <c r="R12" s="32"/>
      <c r="S12" s="38"/>
      <c r="T12" s="34"/>
      <c r="U12" s="115"/>
      <c r="V12" s="115"/>
    </row>
    <row r="13" spans="1:22">
      <c r="A13" s="237"/>
      <c r="B13" s="145"/>
      <c r="C13" s="237" t="s">
        <v>3</v>
      </c>
      <c r="D13" s="29">
        <v>2007</v>
      </c>
      <c r="E13" s="33">
        <v>724</v>
      </c>
      <c r="F13" s="33">
        <v>15402</v>
      </c>
      <c r="G13" s="30">
        <v>16126</v>
      </c>
      <c r="H13" s="30">
        <v>478</v>
      </c>
      <c r="I13" s="35">
        <v>16604</v>
      </c>
      <c r="J13" s="35">
        <v>830</v>
      </c>
      <c r="K13" s="35">
        <v>240</v>
      </c>
      <c r="L13" s="30">
        <v>256</v>
      </c>
      <c r="M13" s="30">
        <v>30</v>
      </c>
      <c r="N13" s="30">
        <v>50</v>
      </c>
      <c r="O13" s="30">
        <v>0</v>
      </c>
      <c r="P13" s="36">
        <v>576</v>
      </c>
      <c r="Q13" s="36">
        <v>144</v>
      </c>
      <c r="R13" s="30">
        <v>1054</v>
      </c>
      <c r="S13" s="36">
        <v>17180</v>
      </c>
      <c r="T13" s="34"/>
      <c r="U13" s="115"/>
      <c r="V13" s="115"/>
    </row>
    <row r="14" spans="1:22">
      <c r="A14" s="237"/>
      <c r="B14" s="145"/>
      <c r="C14" s="237"/>
      <c r="D14" s="29">
        <v>2008</v>
      </c>
      <c r="E14" s="33">
        <v>775</v>
      </c>
      <c r="F14" s="33">
        <v>16479</v>
      </c>
      <c r="G14" s="30">
        <v>17254</v>
      </c>
      <c r="H14" s="30">
        <v>502</v>
      </c>
      <c r="I14" s="35">
        <v>17756</v>
      </c>
      <c r="J14" s="35">
        <v>888</v>
      </c>
      <c r="K14" s="35">
        <v>252</v>
      </c>
      <c r="L14" s="30">
        <v>272.9984</v>
      </c>
      <c r="M14" s="30">
        <v>30</v>
      </c>
      <c r="N14" s="30">
        <v>50</v>
      </c>
      <c r="O14" s="30">
        <v>240</v>
      </c>
      <c r="P14" s="36">
        <v>844.99839999999995</v>
      </c>
      <c r="Q14" s="36">
        <v>151.19999999999999</v>
      </c>
      <c r="R14" s="30">
        <v>1346.9983999999999</v>
      </c>
      <c r="S14" s="36">
        <v>18600.9984</v>
      </c>
      <c r="T14" s="34"/>
      <c r="U14" s="115"/>
      <c r="V14" s="115"/>
    </row>
    <row r="15" spans="1:22">
      <c r="A15" s="237"/>
      <c r="B15" s="145"/>
      <c r="C15" s="237"/>
      <c r="D15" s="29">
        <v>2009</v>
      </c>
      <c r="E15" s="30">
        <v>815</v>
      </c>
      <c r="F15" s="30">
        <v>17349</v>
      </c>
      <c r="G15" s="30">
        <v>18164</v>
      </c>
      <c r="H15" s="30">
        <v>512</v>
      </c>
      <c r="I15" s="35">
        <v>18676</v>
      </c>
      <c r="J15" s="35">
        <v>934</v>
      </c>
      <c r="K15" s="35">
        <v>260</v>
      </c>
      <c r="L15" s="30">
        <v>289</v>
      </c>
      <c r="M15" s="30">
        <v>50</v>
      </c>
      <c r="N15" s="30">
        <v>50</v>
      </c>
      <c r="O15" s="30">
        <v>240</v>
      </c>
      <c r="P15" s="36">
        <v>889</v>
      </c>
      <c r="Q15" s="36">
        <v>156</v>
      </c>
      <c r="R15" s="30">
        <v>1401</v>
      </c>
      <c r="S15" s="36">
        <v>19565</v>
      </c>
      <c r="T15" s="34"/>
      <c r="U15" s="115"/>
      <c r="V15" s="115"/>
    </row>
    <row r="16" spans="1:22">
      <c r="A16" s="237"/>
      <c r="B16" s="145"/>
      <c r="C16" s="237"/>
      <c r="D16" s="29">
        <v>2010</v>
      </c>
      <c r="E16" s="30">
        <v>857</v>
      </c>
      <c r="F16" s="30">
        <v>18265</v>
      </c>
      <c r="G16" s="30">
        <v>19122</v>
      </c>
      <c r="H16" s="30">
        <v>512</v>
      </c>
      <c r="I16" s="35">
        <v>19634</v>
      </c>
      <c r="J16" s="35">
        <v>982</v>
      </c>
      <c r="K16" s="35">
        <v>268</v>
      </c>
      <c r="L16" s="30">
        <v>289</v>
      </c>
      <c r="M16" s="30">
        <v>50</v>
      </c>
      <c r="N16" s="30">
        <v>50</v>
      </c>
      <c r="O16" s="30">
        <v>240</v>
      </c>
      <c r="P16" s="36">
        <v>897</v>
      </c>
      <c r="Q16" s="36">
        <v>156</v>
      </c>
      <c r="R16" s="30">
        <v>1409</v>
      </c>
      <c r="S16" s="36">
        <v>20531</v>
      </c>
      <c r="T16" s="34"/>
      <c r="U16" s="115"/>
      <c r="V16" s="115"/>
    </row>
    <row r="17" spans="1:22">
      <c r="A17" s="237"/>
      <c r="B17" s="145"/>
      <c r="C17" s="237"/>
      <c r="D17" s="29">
        <v>2011</v>
      </c>
      <c r="E17" s="30">
        <v>926</v>
      </c>
      <c r="F17" s="30">
        <v>19726</v>
      </c>
      <c r="G17" s="30">
        <v>20652</v>
      </c>
      <c r="H17" s="30">
        <v>512</v>
      </c>
      <c r="I17" s="35">
        <v>21164</v>
      </c>
      <c r="J17" s="35">
        <v>1059</v>
      </c>
      <c r="K17" s="35">
        <v>278</v>
      </c>
      <c r="L17" s="30">
        <v>294</v>
      </c>
      <c r="M17" s="30">
        <v>51</v>
      </c>
      <c r="N17" s="30">
        <v>50</v>
      </c>
      <c r="O17" s="30">
        <v>240</v>
      </c>
      <c r="P17" s="36">
        <v>913</v>
      </c>
      <c r="Q17" s="36">
        <v>162</v>
      </c>
      <c r="R17" s="30">
        <v>1425</v>
      </c>
      <c r="S17" s="36">
        <v>22077</v>
      </c>
      <c r="T17" s="34"/>
      <c r="U17" s="115"/>
      <c r="V17" s="115"/>
    </row>
    <row r="18" spans="1:22">
      <c r="A18" s="237"/>
      <c r="B18" s="145"/>
      <c r="C18" s="237"/>
      <c r="D18" s="29">
        <v>2012</v>
      </c>
      <c r="E18" s="30">
        <v>1074</v>
      </c>
      <c r="F18" s="30">
        <v>22882</v>
      </c>
      <c r="G18" s="30">
        <v>23956</v>
      </c>
      <c r="H18" s="30">
        <v>512</v>
      </c>
      <c r="I18" s="35">
        <v>24468</v>
      </c>
      <c r="J18" s="35">
        <v>1224</v>
      </c>
      <c r="K18" s="35">
        <v>278</v>
      </c>
      <c r="L18" s="30">
        <v>294</v>
      </c>
      <c r="M18" s="30">
        <v>52</v>
      </c>
      <c r="N18" s="30">
        <v>50</v>
      </c>
      <c r="O18" s="30">
        <v>240</v>
      </c>
      <c r="P18" s="36">
        <v>914</v>
      </c>
      <c r="Q18" s="36">
        <v>166</v>
      </c>
      <c r="R18" s="30">
        <v>1426</v>
      </c>
      <c r="S18" s="36">
        <v>25382</v>
      </c>
      <c r="T18" s="34"/>
      <c r="U18" s="115"/>
      <c r="V18" s="115"/>
    </row>
    <row r="19" spans="1:22">
      <c r="A19" s="237"/>
      <c r="B19" s="145"/>
      <c r="C19" s="237"/>
      <c r="D19" s="29">
        <v>2013</v>
      </c>
      <c r="E19" s="30">
        <v>1074</v>
      </c>
      <c r="F19" s="30">
        <v>22882</v>
      </c>
      <c r="G19" s="30">
        <v>23956</v>
      </c>
      <c r="H19" s="30">
        <v>522</v>
      </c>
      <c r="I19" s="35">
        <f>SUM(G19:H19)</f>
        <v>24478</v>
      </c>
      <c r="J19" s="35">
        <f>ROUNDUP(I19/20,0)</f>
        <v>1224</v>
      </c>
      <c r="K19" s="35">
        <v>288</v>
      </c>
      <c r="L19" s="30">
        <v>300</v>
      </c>
      <c r="M19" s="30">
        <v>53</v>
      </c>
      <c r="N19" s="30">
        <v>50</v>
      </c>
      <c r="O19" s="30">
        <v>240</v>
      </c>
      <c r="P19" s="36">
        <f>SUM(K19:O19)</f>
        <v>931</v>
      </c>
      <c r="Q19" s="36">
        <v>170</v>
      </c>
      <c r="R19" s="30">
        <f>SUM(H19,K19:O19)</f>
        <v>1453</v>
      </c>
      <c r="S19" s="36">
        <f>SUM(G19,R19)</f>
        <v>25409</v>
      </c>
      <c r="T19" s="34"/>
      <c r="U19" s="115"/>
      <c r="V19" s="115"/>
    </row>
    <row r="20" spans="1:22" ht="6" customHeight="1">
      <c r="A20" s="34"/>
      <c r="B20" s="34"/>
      <c r="C20" s="34"/>
      <c r="D20" s="29"/>
      <c r="E20" s="30"/>
      <c r="F20" s="30"/>
      <c r="G20" s="30"/>
      <c r="H20" s="30"/>
      <c r="I20" s="35"/>
      <c r="J20" s="35"/>
      <c r="K20" s="35"/>
      <c r="L20" s="30"/>
      <c r="M20" s="30"/>
      <c r="N20" s="30"/>
      <c r="O20" s="30"/>
      <c r="P20" s="36"/>
      <c r="Q20" s="36"/>
      <c r="R20" s="30"/>
      <c r="S20" s="36"/>
      <c r="T20" s="34"/>
      <c r="U20" s="115"/>
      <c r="V20" s="115"/>
    </row>
    <row r="21" spans="1:22">
      <c r="A21" s="237" t="s">
        <v>12</v>
      </c>
      <c r="B21" s="145"/>
      <c r="C21" s="237" t="s">
        <v>2</v>
      </c>
      <c r="D21" s="29">
        <v>2007</v>
      </c>
      <c r="E21" s="33">
        <v>212</v>
      </c>
      <c r="F21" s="33">
        <v>6860</v>
      </c>
      <c r="G21" s="30">
        <v>7072</v>
      </c>
      <c r="H21" s="30">
        <v>478</v>
      </c>
      <c r="I21" s="35">
        <v>7550</v>
      </c>
      <c r="J21" s="35">
        <v>378</v>
      </c>
      <c r="K21" s="35">
        <v>240</v>
      </c>
      <c r="L21" s="30">
        <v>256</v>
      </c>
      <c r="M21" s="30">
        <v>30</v>
      </c>
      <c r="N21" s="30">
        <v>0</v>
      </c>
      <c r="O21" s="30">
        <v>0</v>
      </c>
      <c r="P21" s="36">
        <v>526</v>
      </c>
      <c r="Q21" s="36">
        <v>144</v>
      </c>
      <c r="R21" s="30">
        <v>1004</v>
      </c>
      <c r="S21" s="36">
        <v>8076</v>
      </c>
      <c r="T21" s="34"/>
      <c r="U21" s="115"/>
      <c r="V21" s="115"/>
    </row>
    <row r="22" spans="1:22">
      <c r="A22" s="237"/>
      <c r="B22" s="145"/>
      <c r="C22" s="237"/>
      <c r="D22" s="29">
        <v>2008</v>
      </c>
      <c r="E22" s="33">
        <v>227</v>
      </c>
      <c r="F22" s="33">
        <v>7339</v>
      </c>
      <c r="G22" s="30">
        <v>7566</v>
      </c>
      <c r="H22" s="30">
        <v>502</v>
      </c>
      <c r="I22" s="35">
        <v>8068</v>
      </c>
      <c r="J22" s="35">
        <v>403</v>
      </c>
      <c r="K22" s="35">
        <v>252</v>
      </c>
      <c r="L22" s="30">
        <v>272.9984</v>
      </c>
      <c r="M22" s="30">
        <v>30</v>
      </c>
      <c r="N22" s="30">
        <v>0</v>
      </c>
      <c r="O22" s="30">
        <v>240</v>
      </c>
      <c r="P22" s="36">
        <v>794.99839999999995</v>
      </c>
      <c r="Q22" s="36">
        <v>151.19999999999999</v>
      </c>
      <c r="R22" s="30">
        <v>1296.9983999999999</v>
      </c>
      <c r="S22" s="36">
        <v>8862.9984000000004</v>
      </c>
      <c r="T22" s="34"/>
      <c r="U22" s="115"/>
      <c r="V22" s="115"/>
    </row>
    <row r="23" spans="1:22">
      <c r="A23" s="237"/>
      <c r="B23" s="145"/>
      <c r="C23" s="237"/>
      <c r="D23" s="29">
        <v>2009</v>
      </c>
      <c r="E23" s="30">
        <v>238</v>
      </c>
      <c r="F23" s="30">
        <v>7706</v>
      </c>
      <c r="G23" s="30">
        <v>7944</v>
      </c>
      <c r="H23" s="30">
        <v>512</v>
      </c>
      <c r="I23" s="35">
        <v>8456</v>
      </c>
      <c r="J23" s="35">
        <v>423</v>
      </c>
      <c r="K23" s="35">
        <v>260</v>
      </c>
      <c r="L23" s="30">
        <v>289</v>
      </c>
      <c r="M23" s="30">
        <v>50</v>
      </c>
      <c r="N23" s="30">
        <v>0</v>
      </c>
      <c r="O23" s="30">
        <v>240</v>
      </c>
      <c r="P23" s="36">
        <v>839</v>
      </c>
      <c r="Q23" s="36">
        <v>156</v>
      </c>
      <c r="R23" s="30">
        <v>1351</v>
      </c>
      <c r="S23" s="36">
        <v>9295</v>
      </c>
      <c r="T23" s="34"/>
      <c r="U23" s="115"/>
      <c r="V23" s="115"/>
    </row>
    <row r="24" spans="1:22">
      <c r="A24" s="237"/>
      <c r="B24" s="145"/>
      <c r="C24" s="237"/>
      <c r="D24" s="29">
        <v>2010</v>
      </c>
      <c r="E24" s="30">
        <v>249</v>
      </c>
      <c r="F24" s="30">
        <v>8091</v>
      </c>
      <c r="G24" s="30">
        <v>8340</v>
      </c>
      <c r="H24" s="30">
        <v>512</v>
      </c>
      <c r="I24" s="35">
        <v>8852</v>
      </c>
      <c r="J24" s="35">
        <v>443</v>
      </c>
      <c r="K24" s="35">
        <v>268</v>
      </c>
      <c r="L24" s="30">
        <v>289</v>
      </c>
      <c r="M24" s="30">
        <v>50</v>
      </c>
      <c r="N24" s="30">
        <v>0</v>
      </c>
      <c r="O24" s="30">
        <v>240</v>
      </c>
      <c r="P24" s="36">
        <v>847</v>
      </c>
      <c r="Q24" s="36">
        <v>156</v>
      </c>
      <c r="R24" s="30">
        <v>1359</v>
      </c>
      <c r="S24" s="36">
        <v>9699</v>
      </c>
      <c r="T24" s="34"/>
      <c r="U24" s="115"/>
      <c r="V24" s="115"/>
    </row>
    <row r="25" spans="1:22">
      <c r="A25" s="237"/>
      <c r="B25" s="145"/>
      <c r="C25" s="237"/>
      <c r="D25" s="29">
        <v>2011</v>
      </c>
      <c r="E25" s="30">
        <v>289</v>
      </c>
      <c r="F25" s="30">
        <v>9387</v>
      </c>
      <c r="G25" s="30">
        <v>9676</v>
      </c>
      <c r="H25" s="30">
        <v>512</v>
      </c>
      <c r="I25" s="35">
        <v>10188</v>
      </c>
      <c r="J25" s="35">
        <v>510</v>
      </c>
      <c r="K25" s="35">
        <v>278</v>
      </c>
      <c r="L25" s="30">
        <v>294</v>
      </c>
      <c r="M25" s="30">
        <v>51</v>
      </c>
      <c r="N25" s="30">
        <v>0</v>
      </c>
      <c r="O25" s="30">
        <v>240</v>
      </c>
      <c r="P25" s="36">
        <v>863</v>
      </c>
      <c r="Q25" s="36">
        <v>162</v>
      </c>
      <c r="R25" s="30">
        <v>1375</v>
      </c>
      <c r="S25" s="36">
        <v>11051</v>
      </c>
      <c r="T25" s="34"/>
      <c r="U25" s="115"/>
      <c r="V25" s="115"/>
    </row>
    <row r="26" spans="1:22">
      <c r="A26" s="237"/>
      <c r="B26" s="145"/>
      <c r="C26" s="237"/>
      <c r="D26" s="29">
        <v>2012</v>
      </c>
      <c r="E26" s="30">
        <v>334</v>
      </c>
      <c r="F26" s="30">
        <v>10890</v>
      </c>
      <c r="G26" s="30">
        <v>11224</v>
      </c>
      <c r="H26" s="30">
        <v>512</v>
      </c>
      <c r="I26" s="35">
        <v>11736</v>
      </c>
      <c r="J26" s="35">
        <v>587</v>
      </c>
      <c r="K26" s="35">
        <v>278</v>
      </c>
      <c r="L26" s="30">
        <v>294</v>
      </c>
      <c r="M26" s="30">
        <v>52</v>
      </c>
      <c r="N26" s="30">
        <v>0</v>
      </c>
      <c r="O26" s="30">
        <v>240</v>
      </c>
      <c r="P26" s="36">
        <v>864</v>
      </c>
      <c r="Q26" s="36">
        <v>166</v>
      </c>
      <c r="R26" s="30">
        <v>1376</v>
      </c>
      <c r="S26" s="36">
        <v>12600</v>
      </c>
      <c r="T26" s="34"/>
      <c r="U26" s="115"/>
      <c r="V26" s="115"/>
    </row>
    <row r="27" spans="1:22">
      <c r="A27" s="237"/>
      <c r="B27" s="145"/>
      <c r="C27" s="237"/>
      <c r="D27" s="29">
        <v>2013</v>
      </c>
      <c r="E27" s="30">
        <v>334</v>
      </c>
      <c r="F27" s="30">
        <v>10890</v>
      </c>
      <c r="G27" s="30">
        <v>11224</v>
      </c>
      <c r="H27" s="30">
        <v>522</v>
      </c>
      <c r="I27" s="35">
        <f>SUM(G27:H27)</f>
        <v>11746</v>
      </c>
      <c r="J27" s="35">
        <f>ROUNDUP(I27/20,0)</f>
        <v>588</v>
      </c>
      <c r="K27" s="35">
        <v>288</v>
      </c>
      <c r="L27" s="30">
        <v>300</v>
      </c>
      <c r="M27" s="30">
        <v>53</v>
      </c>
      <c r="N27" s="30">
        <v>0</v>
      </c>
      <c r="O27" s="30">
        <v>240</v>
      </c>
      <c r="P27" s="36">
        <f>SUM(K27:O27)</f>
        <v>881</v>
      </c>
      <c r="Q27" s="36">
        <v>170</v>
      </c>
      <c r="R27" s="30">
        <f>SUM(H27,K27:O27)</f>
        <v>1403</v>
      </c>
      <c r="S27" s="36">
        <f>SUM(G27,R27)</f>
        <v>12627</v>
      </c>
      <c r="T27" s="34"/>
      <c r="U27" s="115"/>
      <c r="V27" s="115"/>
    </row>
    <row r="28" spans="1:22" ht="4.5" customHeight="1">
      <c r="A28" s="237"/>
      <c r="B28" s="145"/>
      <c r="D28" s="27"/>
      <c r="E28" s="28"/>
      <c r="F28" s="28"/>
      <c r="G28" s="34"/>
      <c r="H28" s="34"/>
      <c r="I28" s="39"/>
      <c r="J28" s="39"/>
      <c r="K28" s="39"/>
      <c r="L28" s="34"/>
      <c r="M28" s="34"/>
      <c r="N28" s="34"/>
      <c r="O28" s="34"/>
      <c r="P28" s="40"/>
      <c r="Q28" s="40"/>
      <c r="R28" s="34"/>
      <c r="S28" s="40"/>
      <c r="T28" s="34"/>
      <c r="U28" s="115"/>
      <c r="V28" s="115"/>
    </row>
    <row r="29" spans="1:22">
      <c r="A29" s="237"/>
      <c r="B29" s="145"/>
      <c r="C29" s="237" t="s">
        <v>3</v>
      </c>
      <c r="D29" s="29">
        <v>2007</v>
      </c>
      <c r="E29" s="33">
        <v>627</v>
      </c>
      <c r="F29" s="33">
        <v>17293</v>
      </c>
      <c r="G29" s="30">
        <v>17920</v>
      </c>
      <c r="H29" s="30">
        <v>478</v>
      </c>
      <c r="I29" s="35">
        <v>18398</v>
      </c>
      <c r="J29" s="35">
        <v>920</v>
      </c>
      <c r="K29" s="35">
        <v>240</v>
      </c>
      <c r="L29" s="30">
        <v>256</v>
      </c>
      <c r="M29" s="30">
        <v>30</v>
      </c>
      <c r="N29" s="30">
        <v>0</v>
      </c>
      <c r="O29" s="30">
        <v>0</v>
      </c>
      <c r="P29" s="36">
        <v>526</v>
      </c>
      <c r="Q29" s="36">
        <v>144</v>
      </c>
      <c r="R29" s="30">
        <v>1004</v>
      </c>
      <c r="S29" s="36">
        <v>18924</v>
      </c>
      <c r="T29" s="34"/>
      <c r="U29" s="115"/>
      <c r="V29" s="115"/>
    </row>
    <row r="30" spans="1:22">
      <c r="A30" s="237"/>
      <c r="B30" s="145"/>
      <c r="C30" s="237"/>
      <c r="D30" s="29">
        <v>2008</v>
      </c>
      <c r="E30" s="33">
        <v>671</v>
      </c>
      <c r="F30" s="33">
        <v>18503</v>
      </c>
      <c r="G30" s="30">
        <v>19174</v>
      </c>
      <c r="H30" s="30">
        <v>502</v>
      </c>
      <c r="I30" s="35">
        <v>19676</v>
      </c>
      <c r="J30" s="35">
        <v>984</v>
      </c>
      <c r="K30" s="35">
        <v>252</v>
      </c>
      <c r="L30" s="30">
        <v>272.9984</v>
      </c>
      <c r="M30" s="30">
        <v>30</v>
      </c>
      <c r="N30" s="30">
        <v>0</v>
      </c>
      <c r="O30" s="30">
        <v>240</v>
      </c>
      <c r="P30" s="36">
        <v>794.99839999999995</v>
      </c>
      <c r="Q30" s="36">
        <v>151.19999999999999</v>
      </c>
      <c r="R30" s="30">
        <v>1296.9983999999999</v>
      </c>
      <c r="S30" s="36">
        <v>20470.9984</v>
      </c>
      <c r="T30" s="34"/>
      <c r="U30" s="115"/>
      <c r="V30" s="115"/>
    </row>
    <row r="31" spans="1:22">
      <c r="A31" s="237"/>
      <c r="B31" s="145"/>
      <c r="C31" s="237"/>
      <c r="D31" s="29">
        <v>2009</v>
      </c>
      <c r="E31" s="30">
        <v>704</v>
      </c>
      <c r="F31" s="30">
        <v>19428</v>
      </c>
      <c r="G31" s="30">
        <v>20132</v>
      </c>
      <c r="H31" s="30">
        <v>512</v>
      </c>
      <c r="I31" s="35">
        <v>20644</v>
      </c>
      <c r="J31" s="35">
        <v>1032</v>
      </c>
      <c r="K31" s="35">
        <v>260</v>
      </c>
      <c r="L31" s="30">
        <v>289</v>
      </c>
      <c r="M31" s="30">
        <v>50</v>
      </c>
      <c r="N31" s="30">
        <v>0</v>
      </c>
      <c r="O31" s="30">
        <v>240</v>
      </c>
      <c r="P31" s="36">
        <v>839</v>
      </c>
      <c r="Q31" s="36">
        <v>156</v>
      </c>
      <c r="R31" s="30">
        <v>1351</v>
      </c>
      <c r="S31" s="36">
        <v>21483</v>
      </c>
      <c r="T31" s="34"/>
      <c r="U31" s="115"/>
      <c r="V31" s="115"/>
    </row>
    <row r="32" spans="1:22">
      <c r="A32" s="237"/>
      <c r="B32" s="145"/>
      <c r="C32" s="237"/>
      <c r="D32" s="29">
        <v>2010</v>
      </c>
      <c r="E32" s="30">
        <v>739</v>
      </c>
      <c r="F32" s="30">
        <v>20399</v>
      </c>
      <c r="G32" s="30">
        <v>21138</v>
      </c>
      <c r="H32" s="30">
        <v>512</v>
      </c>
      <c r="I32" s="35">
        <v>21650</v>
      </c>
      <c r="J32" s="35">
        <v>1083</v>
      </c>
      <c r="K32" s="35">
        <v>268</v>
      </c>
      <c r="L32" s="30">
        <v>289</v>
      </c>
      <c r="M32" s="30">
        <v>50</v>
      </c>
      <c r="N32" s="30">
        <v>0</v>
      </c>
      <c r="O32" s="30">
        <v>240</v>
      </c>
      <c r="P32" s="36">
        <v>847</v>
      </c>
      <c r="Q32" s="36">
        <v>156</v>
      </c>
      <c r="R32" s="30">
        <v>1359</v>
      </c>
      <c r="S32" s="36">
        <v>22497</v>
      </c>
      <c r="T32" s="34"/>
      <c r="U32" s="115"/>
      <c r="V32" s="115"/>
    </row>
    <row r="33" spans="1:22">
      <c r="A33" s="237"/>
      <c r="B33" s="145"/>
      <c r="C33" s="237"/>
      <c r="D33" s="29">
        <v>2011</v>
      </c>
      <c r="E33" s="30">
        <v>798</v>
      </c>
      <c r="F33" s="30">
        <v>22032</v>
      </c>
      <c r="G33" s="30">
        <v>22830</v>
      </c>
      <c r="H33" s="30">
        <v>512</v>
      </c>
      <c r="I33" s="35">
        <v>23342</v>
      </c>
      <c r="J33" s="35">
        <v>1168</v>
      </c>
      <c r="K33" s="35">
        <v>278</v>
      </c>
      <c r="L33" s="30">
        <v>294</v>
      </c>
      <c r="M33" s="30">
        <v>51</v>
      </c>
      <c r="N33" s="30">
        <v>0</v>
      </c>
      <c r="O33" s="30">
        <v>240</v>
      </c>
      <c r="P33" s="36">
        <v>863</v>
      </c>
      <c r="Q33" s="36">
        <v>162</v>
      </c>
      <c r="R33" s="30">
        <v>1375</v>
      </c>
      <c r="S33" s="36">
        <v>24205</v>
      </c>
      <c r="T33" s="34"/>
      <c r="U33" s="115"/>
      <c r="V33" s="115"/>
    </row>
    <row r="34" spans="1:22">
      <c r="A34" s="237"/>
      <c r="B34" s="145"/>
      <c r="C34" s="237"/>
      <c r="D34" s="29">
        <v>2012</v>
      </c>
      <c r="E34" s="30">
        <v>862</v>
      </c>
      <c r="F34" s="30">
        <v>23794</v>
      </c>
      <c r="G34" s="30">
        <v>24656</v>
      </c>
      <c r="H34" s="30">
        <v>512</v>
      </c>
      <c r="I34" s="35">
        <v>25168</v>
      </c>
      <c r="J34" s="35">
        <v>1259</v>
      </c>
      <c r="K34" s="35">
        <v>278</v>
      </c>
      <c r="L34" s="30">
        <v>294</v>
      </c>
      <c r="M34" s="30">
        <v>52</v>
      </c>
      <c r="N34" s="30">
        <v>0</v>
      </c>
      <c r="O34" s="30">
        <v>240</v>
      </c>
      <c r="P34" s="36">
        <v>864</v>
      </c>
      <c r="Q34" s="36">
        <v>166</v>
      </c>
      <c r="R34" s="30">
        <v>1376</v>
      </c>
      <c r="S34" s="36">
        <v>26032</v>
      </c>
      <c r="T34" s="34"/>
      <c r="U34" s="115"/>
      <c r="V34" s="115"/>
    </row>
    <row r="35" spans="1:22">
      <c r="A35" s="237"/>
      <c r="B35" s="145"/>
      <c r="C35" s="237"/>
      <c r="D35" s="29">
        <v>2013</v>
      </c>
      <c r="E35" s="30">
        <v>862</v>
      </c>
      <c r="F35" s="30">
        <v>23794</v>
      </c>
      <c r="G35" s="30">
        <v>24656</v>
      </c>
      <c r="H35" s="30">
        <v>522</v>
      </c>
      <c r="I35" s="35">
        <f>SUM(G35:H35)</f>
        <v>25178</v>
      </c>
      <c r="J35" s="35">
        <f>ROUNDUP(I35/20,0)</f>
        <v>1259</v>
      </c>
      <c r="K35" s="35">
        <v>288</v>
      </c>
      <c r="L35" s="30">
        <v>300</v>
      </c>
      <c r="M35" s="30">
        <v>53</v>
      </c>
      <c r="N35" s="30">
        <v>0</v>
      </c>
      <c r="O35" s="30">
        <v>240</v>
      </c>
      <c r="P35" s="36">
        <f>SUM(K35:O35)</f>
        <v>881</v>
      </c>
      <c r="Q35" s="36">
        <v>170</v>
      </c>
      <c r="R35" s="30">
        <f>SUM(H35,K35:O35)</f>
        <v>1403</v>
      </c>
      <c r="S35" s="36">
        <f>SUM(G35,R35)</f>
        <v>26059</v>
      </c>
      <c r="T35" s="34"/>
      <c r="U35" s="115"/>
      <c r="V35" s="115"/>
    </row>
    <row r="36" spans="1:22" ht="3" customHeight="1">
      <c r="A36" s="34"/>
      <c r="B36" s="34"/>
      <c r="C36" s="34"/>
      <c r="D36" s="34"/>
      <c r="E36" s="34"/>
      <c r="F36" s="34"/>
      <c r="G36" s="34"/>
      <c r="H36" s="34"/>
      <c r="I36" s="47"/>
      <c r="J36" s="47"/>
      <c r="K36" s="47"/>
      <c r="L36" s="48"/>
      <c r="M36" s="48"/>
      <c r="N36" s="48"/>
      <c r="O36" s="48"/>
      <c r="P36" s="49"/>
      <c r="Q36" s="49"/>
      <c r="R36" s="48"/>
      <c r="S36" s="49"/>
      <c r="T36" s="34"/>
      <c r="U36" s="115"/>
      <c r="V36" s="115"/>
    </row>
    <row r="37" spans="1:22">
      <c r="A37" s="239" t="s">
        <v>0</v>
      </c>
      <c r="B37" s="239"/>
      <c r="C37" s="239"/>
      <c r="D37" s="239"/>
      <c r="E37" s="239"/>
      <c r="F37" s="239"/>
      <c r="G37" s="239"/>
      <c r="H37" s="239"/>
      <c r="I37" s="239"/>
      <c r="J37" s="239"/>
      <c r="K37" s="239"/>
      <c r="L37" s="239"/>
      <c r="M37" s="239"/>
      <c r="N37" s="239"/>
      <c r="O37" s="239"/>
      <c r="P37" s="239"/>
      <c r="Q37" s="239"/>
      <c r="R37" s="239"/>
      <c r="S37" s="34"/>
      <c r="T37" s="34"/>
      <c r="U37" s="115"/>
      <c r="V37" s="115"/>
    </row>
    <row r="38" spans="1:22">
      <c r="A38" s="66" t="s">
        <v>84</v>
      </c>
      <c r="B38" s="66"/>
      <c r="C38" s="66"/>
      <c r="D38" s="66"/>
      <c r="E38" s="66"/>
      <c r="F38" s="66"/>
      <c r="G38" s="66"/>
      <c r="H38" s="66"/>
      <c r="I38" s="66"/>
      <c r="J38" s="66"/>
      <c r="K38" s="66"/>
      <c r="L38" s="66"/>
      <c r="M38" s="66"/>
      <c r="N38" s="66"/>
      <c r="O38" s="66"/>
      <c r="P38" s="66"/>
      <c r="Q38" s="66"/>
      <c r="R38" s="66"/>
      <c r="S38" s="66"/>
      <c r="T38" s="34"/>
      <c r="U38" s="115"/>
      <c r="V38" s="115"/>
    </row>
    <row r="39" spans="1:22">
      <c r="A39" s="67" t="s">
        <v>83</v>
      </c>
      <c r="B39" s="67"/>
      <c r="C39" s="67"/>
      <c r="D39" s="67"/>
      <c r="E39" s="67"/>
      <c r="F39" s="67"/>
      <c r="G39" s="67"/>
      <c r="H39" s="67"/>
      <c r="I39" s="67"/>
      <c r="J39" s="67"/>
      <c r="K39" s="67"/>
      <c r="L39" s="67"/>
      <c r="M39" s="67"/>
      <c r="N39" s="67"/>
      <c r="O39" s="67"/>
      <c r="P39" s="67"/>
      <c r="Q39" s="67"/>
      <c r="R39" s="34"/>
      <c r="S39" s="34"/>
      <c r="T39" s="34"/>
      <c r="U39" s="115"/>
      <c r="V39" s="115"/>
    </row>
    <row r="40" spans="1:22">
      <c r="A40" s="67" t="s">
        <v>20</v>
      </c>
      <c r="B40" s="67"/>
      <c r="C40" s="67"/>
      <c r="D40" s="67"/>
      <c r="E40" s="67"/>
      <c r="F40" s="67"/>
      <c r="G40" s="67"/>
      <c r="H40" s="67"/>
      <c r="I40" s="67"/>
      <c r="J40" s="67"/>
      <c r="K40" s="67"/>
      <c r="L40" s="67"/>
      <c r="M40" s="67"/>
      <c r="N40" s="67"/>
      <c r="O40" s="67"/>
      <c r="P40" s="67"/>
      <c r="Q40" s="67"/>
      <c r="R40" s="34"/>
      <c r="S40" s="34"/>
      <c r="T40" s="34"/>
      <c r="U40" s="115"/>
      <c r="V40" s="115"/>
    </row>
    <row r="41" spans="1:22">
      <c r="A41" s="67" t="s">
        <v>21</v>
      </c>
      <c r="B41" s="67"/>
      <c r="C41" s="67"/>
      <c r="D41" s="67"/>
      <c r="E41" s="67"/>
      <c r="F41" s="67"/>
      <c r="G41" s="67"/>
      <c r="H41" s="67"/>
      <c r="I41" s="67"/>
      <c r="J41" s="67"/>
      <c r="K41" s="67"/>
      <c r="L41" s="67"/>
      <c r="M41" s="67"/>
      <c r="N41" s="67"/>
      <c r="O41" s="67"/>
      <c r="P41" s="67"/>
      <c r="Q41" s="67"/>
      <c r="R41" s="34"/>
      <c r="S41" s="34"/>
      <c r="T41" s="34"/>
      <c r="U41" s="115"/>
      <c r="V41" s="115"/>
    </row>
    <row r="42" spans="1:22">
      <c r="A42" s="2" t="s">
        <v>32</v>
      </c>
      <c r="B42" s="2"/>
      <c r="C42" s="2"/>
      <c r="D42" s="2"/>
      <c r="E42" s="2"/>
      <c r="F42" s="2"/>
      <c r="G42" s="2"/>
      <c r="H42" s="2"/>
      <c r="I42" s="2"/>
      <c r="J42" s="11"/>
      <c r="K42" s="34"/>
      <c r="L42" s="34"/>
      <c r="M42" s="34"/>
      <c r="N42" s="34"/>
      <c r="O42" s="34"/>
      <c r="P42" s="34"/>
      <c r="Q42" s="34"/>
      <c r="R42" s="34"/>
      <c r="S42" s="34"/>
      <c r="T42" s="34"/>
    </row>
    <row r="43" spans="1:22" ht="12.75" customHeight="1">
      <c r="A43" s="2" t="s">
        <v>39</v>
      </c>
      <c r="B43" s="144"/>
      <c r="C43" s="144"/>
      <c r="D43" s="144"/>
      <c r="E43" s="144"/>
      <c r="F43" s="144"/>
      <c r="G43" s="34"/>
      <c r="H43" s="34"/>
      <c r="I43" s="34"/>
      <c r="J43" s="34"/>
      <c r="K43" s="34"/>
      <c r="L43" s="34"/>
      <c r="N43" s="68"/>
      <c r="O43" s="68"/>
      <c r="P43" s="222">
        <f ca="1">NOW()</f>
        <v>44809.9234</v>
      </c>
      <c r="Q43" s="222"/>
      <c r="R43" s="222"/>
      <c r="S43" s="34"/>
      <c r="T43" s="34"/>
    </row>
  </sheetData>
  <mergeCells count="12">
    <mergeCell ref="A21:A35"/>
    <mergeCell ref="C21:C27"/>
    <mergeCell ref="C29:C35"/>
    <mergeCell ref="A37:R37"/>
    <mergeCell ref="P43:R43"/>
    <mergeCell ref="Q1:S2"/>
    <mergeCell ref="D3:H3"/>
    <mergeCell ref="K3:P3"/>
    <mergeCell ref="R3:S3"/>
    <mergeCell ref="A5:A19"/>
    <mergeCell ref="C5:C11"/>
    <mergeCell ref="C13:C19"/>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CBD46-A569-C74F-AC00-EFD6AD741BA7}">
  <dimension ref="A1:F6"/>
  <sheetViews>
    <sheetView workbookViewId="0">
      <selection activeCell="F4" sqref="F4"/>
    </sheetView>
  </sheetViews>
  <sheetFormatPr baseColWidth="10" defaultRowHeight="15"/>
  <sheetData>
    <row r="1" spans="1:6">
      <c r="A1" t="s">
        <v>109</v>
      </c>
      <c r="B1" t="s">
        <v>110</v>
      </c>
      <c r="C1" t="s">
        <v>111</v>
      </c>
      <c r="D1" t="s">
        <v>112</v>
      </c>
      <c r="E1" t="s">
        <v>113</v>
      </c>
      <c r="F1" t="s">
        <v>114</v>
      </c>
    </row>
    <row r="2" spans="1:6">
      <c r="A2">
        <v>2018</v>
      </c>
    </row>
    <row r="3" spans="1:6">
      <c r="A3">
        <v>2019</v>
      </c>
      <c r="B3">
        <f>4976.5*2</f>
        <v>9953</v>
      </c>
      <c r="C3">
        <f>12265.5*2</f>
        <v>24531</v>
      </c>
      <c r="D3">
        <f>279*2</f>
        <v>558</v>
      </c>
      <c r="E3">
        <f>B3+D3</f>
        <v>10511</v>
      </c>
      <c r="F3">
        <f>C3+D3</f>
        <v>25089</v>
      </c>
    </row>
    <row r="4" spans="1:6">
      <c r="A4">
        <v>2020</v>
      </c>
      <c r="B4">
        <f>5101*2</f>
        <v>10202</v>
      </c>
      <c r="C4">
        <f>12572.5*2</f>
        <v>25145</v>
      </c>
      <c r="D4">
        <f>279*2</f>
        <v>558</v>
      </c>
      <c r="E4">
        <f>B4+D4</f>
        <v>10760</v>
      </c>
      <c r="F4">
        <f>C4+D4</f>
        <v>25703</v>
      </c>
    </row>
    <row r="5" spans="1:6">
      <c r="A5">
        <v>2021</v>
      </c>
      <c r="B5">
        <f>5228.5*2</f>
        <v>10457</v>
      </c>
      <c r="C5">
        <f>12886.5*2</f>
        <v>25773</v>
      </c>
      <c r="D5">
        <f>270*2</f>
        <v>540</v>
      </c>
      <c r="E5">
        <f>5498.5*2</f>
        <v>10997</v>
      </c>
      <c r="F5">
        <f>13156.5*2</f>
        <v>26313</v>
      </c>
    </row>
    <row r="6" spans="1:6">
      <c r="A6">
        <v>2022</v>
      </c>
      <c r="B6">
        <v>10708</v>
      </c>
      <c r="C6">
        <f>13196*2</f>
        <v>26392</v>
      </c>
      <c r="D6">
        <v>559</v>
      </c>
      <c r="E6">
        <f>B6+D6</f>
        <v>11267</v>
      </c>
      <c r="F6">
        <f>C6+D6</f>
        <v>26951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Tuition</vt:lpstr>
      <vt:lpstr>Professional</vt:lpstr>
      <vt:lpstr>Fee_Detail</vt:lpstr>
      <vt:lpstr>Fees0713</vt:lpstr>
      <vt:lpstr>Sheet1</vt:lpstr>
      <vt:lpstr>Professional!Print_Area</vt:lpstr>
      <vt:lpstr>Tuition!Print_Area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Spreadsheet Builder</dc:title>
  <dc:creator>Wallace, Raymond</dc:creator>
  <cp:lastModifiedBy>Microsoft Office User</cp:lastModifiedBy>
  <cp:lastPrinted>2017-08-02T20:25:04Z</cp:lastPrinted>
  <dcterms:created xsi:type="dcterms:W3CDTF">2009-12-07T23:15:29Z</dcterms:created>
  <dcterms:modified xsi:type="dcterms:W3CDTF">2022-09-06T05:09:48Z</dcterms:modified>
</cp:coreProperties>
</file>